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ennametal-my.sharepoint.com/personal/edward_morrow_kennametal_com/Documents/Desktop/Reconditioning/Form reveiw/Widia/Original/"/>
    </mc:Choice>
  </mc:AlternateContent>
  <xr:revisionPtr revIDLastSave="0" documentId="13_ncr:1_{738DD58A-4EBD-4ECF-9C7D-54E26313AAA7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Widia HP End Mill Recon Form" sheetId="1" r:id="rId1"/>
    <sheet name="Widia HP End Mill Cita Form" sheetId="2" r:id="rId2"/>
  </sheets>
  <definedNames>
    <definedName name="_xlnm._FilterDatabase" localSheetId="1" hidden="1">'Widia HP End Mill Cita Form'!$AC$27:$AC$75</definedName>
    <definedName name="_xlnm.Print_Area" localSheetId="1">'Widia HP End Mill Cita Form'!$B$1:$AB$78</definedName>
    <definedName name="_xlnm.Print_Area" localSheetId="0">'Widia HP End Mill Recon Form'!$A$1:$L$55</definedName>
    <definedName name="_xlnm.Print_Titles" localSheetId="1">'Widia HP End Mill Cita Form'!$25:$27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8" i="2" l="1"/>
  <c r="AC29" i="2" l="1"/>
  <c r="AC30" i="2"/>
  <c r="AC31" i="2"/>
  <c r="AC32" i="2"/>
  <c r="AC33" i="2"/>
  <c r="AC34" i="2"/>
  <c r="AC35" i="2"/>
  <c r="AC37" i="2"/>
  <c r="AC38" i="2"/>
  <c r="AC39" i="2"/>
  <c r="AC40" i="2"/>
  <c r="AC41" i="2"/>
  <c r="AC42" i="2"/>
  <c r="AC43" i="2"/>
  <c r="AC48" i="2"/>
  <c r="AC49" i="2"/>
  <c r="AC50" i="2"/>
  <c r="AC51" i="2"/>
  <c r="AC53" i="2"/>
  <c r="AC54" i="2"/>
  <c r="AC57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28" i="2"/>
  <c r="B20" i="2"/>
  <c r="G19" i="2" s="1"/>
  <c r="AE19" i="1"/>
  <c r="AE20" i="1"/>
  <c r="D30" i="2" s="1"/>
  <c r="AE21" i="1"/>
  <c r="AE22" i="1"/>
  <c r="AE23" i="1"/>
  <c r="AE24" i="1"/>
  <c r="D34" i="2" s="1"/>
  <c r="AE25" i="1"/>
  <c r="AE26" i="1"/>
  <c r="AE27" i="1"/>
  <c r="AE28" i="1"/>
  <c r="D38" i="2" s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D61" i="2" s="1"/>
  <c r="AE52" i="1"/>
  <c r="AE53" i="1"/>
  <c r="AE54" i="1"/>
  <c r="AE55" i="1"/>
  <c r="AE56" i="1"/>
  <c r="AE57" i="1"/>
  <c r="AE58" i="1"/>
  <c r="D68" i="2" s="1"/>
  <c r="AE59" i="1"/>
  <c r="D69" i="2" s="1"/>
  <c r="AE60" i="1"/>
  <c r="D70" i="2" s="1"/>
  <c r="AE61" i="1"/>
  <c r="D71" i="2" s="1"/>
  <c r="AE62" i="1"/>
  <c r="AE63" i="1"/>
  <c r="AE64" i="1"/>
  <c r="D74" i="2" s="1"/>
  <c r="AE65" i="1"/>
  <c r="AE18" i="1"/>
  <c r="D28" i="2" s="1"/>
  <c r="D29" i="2"/>
  <c r="D31" i="2"/>
  <c r="D32" i="2"/>
  <c r="D33" i="2"/>
  <c r="D35" i="2"/>
  <c r="D36" i="2"/>
  <c r="D37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2" i="2"/>
  <c r="D63" i="2"/>
  <c r="D64" i="2"/>
  <c r="D65" i="2"/>
  <c r="D66" i="2"/>
  <c r="D67" i="2"/>
  <c r="D72" i="2"/>
  <c r="D73" i="2"/>
  <c r="D75" i="2"/>
  <c r="U27" i="2" l="1"/>
  <c r="Y27" i="2" s="1"/>
  <c r="K39" i="1"/>
  <c r="B15" i="2"/>
  <c r="Q15" i="2" s="1"/>
  <c r="B16" i="2"/>
  <c r="Q16" i="2" s="1"/>
  <c r="B17" i="2"/>
  <c r="Q17" i="2" s="1"/>
  <c r="B18" i="2"/>
  <c r="Q18" i="2" s="1"/>
  <c r="B14" i="2"/>
  <c r="Q14" i="2" s="1"/>
  <c r="T12" i="2"/>
  <c r="L10" i="2"/>
  <c r="G10" i="2"/>
  <c r="Z10" i="2" s="1"/>
  <c r="B10" i="2"/>
  <c r="W13" i="1"/>
  <c r="B79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28" i="2"/>
  <c r="W6" i="2"/>
  <c r="AD63" i="1"/>
  <c r="Y73" i="2" s="1"/>
  <c r="AD64" i="1"/>
  <c r="Y74" i="2" s="1"/>
  <c r="W55" i="1"/>
  <c r="Q65" i="2" s="1"/>
  <c r="W57" i="1"/>
  <c r="Q67" i="2" s="1"/>
  <c r="AA65" i="1"/>
  <c r="AD65" i="1" s="1"/>
  <c r="Y75" i="2" s="1"/>
  <c r="AA64" i="1"/>
  <c r="AC64" i="1" s="1"/>
  <c r="U74" i="2" s="1"/>
  <c r="AA63" i="1"/>
  <c r="W63" i="1" s="1"/>
  <c r="Q73" i="2" s="1"/>
  <c r="AA62" i="1"/>
  <c r="W62" i="1" s="1"/>
  <c r="Q72" i="2" s="1"/>
  <c r="AA61" i="1"/>
  <c r="AD61" i="1" s="1"/>
  <c r="Y71" i="2" s="1"/>
  <c r="AA60" i="1"/>
  <c r="AB60" i="1" s="1"/>
  <c r="AA59" i="1"/>
  <c r="AC59" i="1" s="1"/>
  <c r="U69" i="2" s="1"/>
  <c r="AA58" i="1"/>
  <c r="W58" i="1" s="1"/>
  <c r="Q68" i="2" s="1"/>
  <c r="AA57" i="1"/>
  <c r="AD57" i="1" s="1"/>
  <c r="Y67" i="2" s="1"/>
  <c r="AA56" i="1"/>
  <c r="AC56" i="1" s="1"/>
  <c r="U66" i="2" s="1"/>
  <c r="AA55" i="1"/>
  <c r="V55" i="1" s="1"/>
  <c r="S65" i="2" s="1"/>
  <c r="AA54" i="1"/>
  <c r="V54" i="1" s="1"/>
  <c r="S64" i="2" s="1"/>
  <c r="AA53" i="1"/>
  <c r="AA52" i="1"/>
  <c r="AB52" i="1" s="1"/>
  <c r="N62" i="2" s="1"/>
  <c r="AA51" i="1"/>
  <c r="AB51" i="1" s="1"/>
  <c r="N61" i="2" s="1"/>
  <c r="AA50" i="1"/>
  <c r="W50" i="1" s="1"/>
  <c r="Q60" i="2" s="1"/>
  <c r="AA49" i="1"/>
  <c r="V49" i="1" s="1"/>
  <c r="S59" i="2" s="1"/>
  <c r="AA48" i="1"/>
  <c r="V48" i="1" s="1"/>
  <c r="S58" i="2" s="1"/>
  <c r="AA47" i="1"/>
  <c r="AA46" i="1"/>
  <c r="AA45" i="1"/>
  <c r="AB45" i="1" s="1"/>
  <c r="N55" i="2" s="1"/>
  <c r="AC55" i="2" s="1"/>
  <c r="AA44" i="1"/>
  <c r="AB44" i="1" s="1"/>
  <c r="N54" i="2" s="1"/>
  <c r="AA43" i="1"/>
  <c r="W43" i="1" s="1"/>
  <c r="Q53" i="2" s="1"/>
  <c r="AA42" i="1"/>
  <c r="W42" i="1" s="1"/>
  <c r="Q52" i="2" s="1"/>
  <c r="AA41" i="1"/>
  <c r="V41" i="1" s="1"/>
  <c r="S51" i="2" s="1"/>
  <c r="AA40" i="1"/>
  <c r="AC40" i="1" s="1"/>
  <c r="U50" i="2" s="1"/>
  <c r="AA39" i="1"/>
  <c r="AA38" i="1"/>
  <c r="AC38" i="1" s="1"/>
  <c r="AA37" i="1"/>
  <c r="AA36" i="1"/>
  <c r="AC36" i="1" s="1"/>
  <c r="AA35" i="1"/>
  <c r="W35" i="1" s="1"/>
  <c r="Q45" i="2" s="1"/>
  <c r="AA34" i="1"/>
  <c r="AB34" i="1" s="1"/>
  <c r="N44" i="2" s="1"/>
  <c r="AC44" i="2" s="1"/>
  <c r="AA33" i="1"/>
  <c r="W33" i="1" s="1"/>
  <c r="Q43" i="2" s="1"/>
  <c r="AA32" i="1"/>
  <c r="AC32" i="1" s="1"/>
  <c r="AA31" i="1"/>
  <c r="AA30" i="1"/>
  <c r="W30" i="1" s="1"/>
  <c r="Q40" i="2" s="1"/>
  <c r="AA29" i="1"/>
  <c r="W29" i="1" s="1"/>
  <c r="Q39" i="2" s="1"/>
  <c r="AA28" i="1"/>
  <c r="AA27" i="1"/>
  <c r="AC27" i="1" s="1"/>
  <c r="AA26" i="1"/>
  <c r="AA25" i="1"/>
  <c r="AC25" i="1" s="1"/>
  <c r="U35" i="2" s="1"/>
  <c r="AA24" i="1"/>
  <c r="AC24" i="1" s="1"/>
  <c r="U34" i="2" s="1"/>
  <c r="AA23" i="1"/>
  <c r="AB23" i="1" s="1"/>
  <c r="AA22" i="1"/>
  <c r="W22" i="1" s="1"/>
  <c r="AA21" i="1"/>
  <c r="AA20" i="1"/>
  <c r="AA19" i="1"/>
  <c r="AA18" i="1"/>
  <c r="W18" i="1" s="1"/>
  <c r="Q28" i="2" s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19" i="1"/>
  <c r="R58" i="1"/>
  <c r="T58" i="1" s="1"/>
  <c r="S58" i="1"/>
  <c r="R60" i="1"/>
  <c r="T60" i="1" s="1"/>
  <c r="S60" i="1"/>
  <c r="R62" i="1"/>
  <c r="T62" i="1" s="1"/>
  <c r="S62" i="1"/>
  <c r="R64" i="1"/>
  <c r="T64" i="1" s="1"/>
  <c r="S64" i="1"/>
  <c r="Q65" i="1"/>
  <c r="S65" i="1" s="1"/>
  <c r="Q63" i="1"/>
  <c r="S63" i="1" s="1"/>
  <c r="Q61" i="1"/>
  <c r="R61" i="1" s="1"/>
  <c r="T61" i="1" s="1"/>
  <c r="Q59" i="1"/>
  <c r="S59" i="1" s="1"/>
  <c r="R50" i="1"/>
  <c r="T50" i="1" s="1"/>
  <c r="S50" i="1"/>
  <c r="R52" i="1"/>
  <c r="T52" i="1" s="1"/>
  <c r="S52" i="1"/>
  <c r="S53" i="1"/>
  <c r="R54" i="1"/>
  <c r="T54" i="1" s="1"/>
  <c r="S54" i="1"/>
  <c r="R56" i="1"/>
  <c r="T56" i="1" s="1"/>
  <c r="S56" i="1"/>
  <c r="Q57" i="1"/>
  <c r="R57" i="1" s="1"/>
  <c r="T57" i="1" s="1"/>
  <c r="Q55" i="1"/>
  <c r="S55" i="1" s="1"/>
  <c r="Q53" i="1"/>
  <c r="R53" i="1" s="1"/>
  <c r="T53" i="1" s="1"/>
  <c r="Q51" i="1"/>
  <c r="R51" i="1" s="1"/>
  <c r="T51" i="1" s="1"/>
  <c r="R42" i="1"/>
  <c r="T42" i="1" s="1"/>
  <c r="S42" i="1"/>
  <c r="S43" i="1"/>
  <c r="R44" i="1"/>
  <c r="T44" i="1" s="1"/>
  <c r="S44" i="1"/>
  <c r="R46" i="1"/>
  <c r="T46" i="1" s="1"/>
  <c r="S46" i="1"/>
  <c r="R48" i="1"/>
  <c r="T48" i="1" s="1"/>
  <c r="S48" i="1"/>
  <c r="Q49" i="1"/>
  <c r="R49" i="1" s="1"/>
  <c r="T49" i="1" s="1"/>
  <c r="Q47" i="1"/>
  <c r="R47" i="1" s="1"/>
  <c r="T47" i="1" s="1"/>
  <c r="Q45" i="1"/>
  <c r="S45" i="1" s="1"/>
  <c r="Q43" i="1"/>
  <c r="R43" i="1" s="1"/>
  <c r="T43" i="1" s="1"/>
  <c r="R34" i="1"/>
  <c r="T34" i="1" s="1"/>
  <c r="S34" i="1"/>
  <c r="R36" i="1"/>
  <c r="T36" i="1" s="1"/>
  <c r="S36" i="1"/>
  <c r="R38" i="1"/>
  <c r="T38" i="1" s="1"/>
  <c r="S38" i="1"/>
  <c r="R39" i="1"/>
  <c r="T39" i="1" s="1"/>
  <c r="R40" i="1"/>
  <c r="T40" i="1" s="1"/>
  <c r="S40" i="1"/>
  <c r="R41" i="1"/>
  <c r="T41" i="1" s="1"/>
  <c r="Q41" i="1"/>
  <c r="S41" i="1" s="1"/>
  <c r="Q39" i="1"/>
  <c r="S39" i="1" s="1"/>
  <c r="Q37" i="1"/>
  <c r="S37" i="1" s="1"/>
  <c r="Q35" i="1"/>
  <c r="R35" i="1" s="1"/>
  <c r="T35" i="1" s="1"/>
  <c r="R26" i="1"/>
  <c r="T26" i="1" s="1"/>
  <c r="S26" i="1"/>
  <c r="R28" i="1"/>
  <c r="T28" i="1" s="1"/>
  <c r="S28" i="1"/>
  <c r="R30" i="1"/>
  <c r="T30" i="1" s="1"/>
  <c r="S30" i="1"/>
  <c r="R32" i="1"/>
  <c r="T32" i="1" s="1"/>
  <c r="S32" i="1"/>
  <c r="Q33" i="1"/>
  <c r="R33" i="1" s="1"/>
  <c r="T33" i="1" s="1"/>
  <c r="Q31" i="1"/>
  <c r="S31" i="1" s="1"/>
  <c r="Q29" i="1"/>
  <c r="S29" i="1" s="1"/>
  <c r="Q27" i="1"/>
  <c r="R27" i="1" s="1"/>
  <c r="T27" i="1" s="1"/>
  <c r="Q19" i="1"/>
  <c r="R19" i="1" s="1"/>
  <c r="T19" i="1" s="1"/>
  <c r="Q21" i="1"/>
  <c r="R21" i="1" s="1"/>
  <c r="T21" i="1" s="1"/>
  <c r="Q23" i="1"/>
  <c r="R23" i="1" s="1"/>
  <c r="T23" i="1" s="1"/>
  <c r="Q25" i="1"/>
  <c r="R25" i="1" s="1"/>
  <c r="T25" i="1" s="1"/>
  <c r="R22" i="1"/>
  <c r="T22" i="1" s="1"/>
  <c r="S22" i="1"/>
  <c r="R24" i="1"/>
  <c r="T24" i="1" s="1"/>
  <c r="S24" i="1"/>
  <c r="S20" i="1"/>
  <c r="S18" i="1"/>
  <c r="R20" i="1"/>
  <c r="T20" i="1" s="1"/>
  <c r="R18" i="1"/>
  <c r="T18" i="1" s="1"/>
  <c r="S49" i="1" l="1"/>
  <c r="S35" i="1"/>
  <c r="R45" i="1"/>
  <c r="T45" i="1" s="1"/>
  <c r="Y36" i="1"/>
  <c r="Z36" i="1" s="1"/>
  <c r="V19" i="1"/>
  <c r="S29" i="2" s="1"/>
  <c r="V24" i="1"/>
  <c r="S34" i="2" s="1"/>
  <c r="AD56" i="1"/>
  <c r="Y66" i="2" s="1"/>
  <c r="AD62" i="1"/>
  <c r="Y72" i="2" s="1"/>
  <c r="R59" i="1"/>
  <c r="T59" i="1" s="1"/>
  <c r="V53" i="1"/>
  <c r="S63" i="2" s="1"/>
  <c r="AB56" i="1"/>
  <c r="N66" i="2" s="1"/>
  <c r="S33" i="1"/>
  <c r="R29" i="1"/>
  <c r="T29" i="1" s="1"/>
  <c r="S57" i="1"/>
  <c r="Y63" i="1"/>
  <c r="Z63" i="1" s="1"/>
  <c r="AB59" i="1"/>
  <c r="N69" i="2" s="1"/>
  <c r="S51" i="1"/>
  <c r="V44" i="1"/>
  <c r="S54" i="2" s="1"/>
  <c r="Y61" i="1"/>
  <c r="Z61" i="1" s="1"/>
  <c r="S47" i="1"/>
  <c r="W32" i="1"/>
  <c r="Q42" i="2" s="1"/>
  <c r="Y56" i="1"/>
  <c r="Z56" i="1" s="1"/>
  <c r="S27" i="1"/>
  <c r="R37" i="1"/>
  <c r="T37" i="1" s="1"/>
  <c r="W64" i="1"/>
  <c r="Q74" i="2" s="1"/>
  <c r="Y48" i="1"/>
  <c r="Z48" i="1" s="1"/>
  <c r="AB43" i="1"/>
  <c r="N53" i="2" s="1"/>
  <c r="AB27" i="1"/>
  <c r="N37" i="2" s="1"/>
  <c r="W61" i="1"/>
  <c r="Q71" i="2" s="1"/>
  <c r="R31" i="1"/>
  <c r="T31" i="1" s="1"/>
  <c r="W60" i="1"/>
  <c r="Q70" i="2" s="1"/>
  <c r="V63" i="1"/>
  <c r="S73" i="2" s="1"/>
  <c r="V61" i="1"/>
  <c r="S71" i="2" s="1"/>
  <c r="V56" i="1"/>
  <c r="S66" i="2" s="1"/>
  <c r="S25" i="1"/>
  <c r="R55" i="1"/>
  <c r="T55" i="1" s="1"/>
  <c r="Y25" i="1"/>
  <c r="Z25" i="1" s="1"/>
  <c r="AB65" i="1"/>
  <c r="N75" i="2" s="1"/>
  <c r="AD49" i="1"/>
  <c r="Y59" i="2" s="1"/>
  <c r="AD25" i="1"/>
  <c r="Y35" i="2" s="1"/>
  <c r="V40" i="1"/>
  <c r="S50" i="2" s="1"/>
  <c r="AC33" i="1"/>
  <c r="AB40" i="1"/>
  <c r="N50" i="2" s="1"/>
  <c r="Y65" i="1"/>
  <c r="Z65" i="1" s="1"/>
  <c r="Y55" i="1"/>
  <c r="Z55" i="1" s="1"/>
  <c r="AB61" i="1"/>
  <c r="N71" i="2" s="1"/>
  <c r="AB49" i="1"/>
  <c r="N59" i="2" s="1"/>
  <c r="V65" i="1"/>
  <c r="S75" i="2" s="1"/>
  <c r="V35" i="1"/>
  <c r="S45" i="2" s="1"/>
  <c r="AC65" i="1"/>
  <c r="U75" i="2" s="1"/>
  <c r="W59" i="1"/>
  <c r="Q69" i="2" s="1"/>
  <c r="Y64" i="1"/>
  <c r="Z64" i="1" s="1"/>
  <c r="Y49" i="1"/>
  <c r="Z49" i="1" s="1"/>
  <c r="AB64" i="1"/>
  <c r="N74" i="2" s="1"/>
  <c r="AD59" i="1"/>
  <c r="Y69" i="2" s="1"/>
  <c r="AD43" i="1"/>
  <c r="Y53" i="2" s="1"/>
  <c r="V64" i="1"/>
  <c r="S74" i="2" s="1"/>
  <c r="V32" i="1"/>
  <c r="S42" i="2" s="1"/>
  <c r="AC63" i="1"/>
  <c r="U73" i="2" s="1"/>
  <c r="W65" i="1"/>
  <c r="Q75" i="2" s="1"/>
  <c r="W56" i="1"/>
  <c r="Q66" i="2" s="1"/>
  <c r="Y62" i="1"/>
  <c r="Z62" i="1" s="1"/>
  <c r="Y40" i="1"/>
  <c r="Z40" i="1" s="1"/>
  <c r="AB63" i="1"/>
  <c r="N73" i="2" s="1"/>
  <c r="AB57" i="1"/>
  <c r="N67" i="2" s="1"/>
  <c r="AD40" i="1"/>
  <c r="Y50" i="2" s="1"/>
  <c r="V62" i="1"/>
  <c r="S72" i="2" s="1"/>
  <c r="AC57" i="1"/>
  <c r="U67" i="2" s="1"/>
  <c r="AC62" i="1"/>
  <c r="U72" i="2" s="1"/>
  <c r="AC61" i="1"/>
  <c r="U71" i="2" s="1"/>
  <c r="W41" i="1"/>
  <c r="Q51" i="2" s="1"/>
  <c r="Y59" i="1"/>
  <c r="Z59" i="1" s="1"/>
  <c r="Y32" i="1"/>
  <c r="Z32" i="1" s="1"/>
  <c r="AB62" i="1"/>
  <c r="N72" i="2" s="1"/>
  <c r="AD32" i="1"/>
  <c r="Y42" i="2" s="1"/>
  <c r="V59" i="1"/>
  <c r="S69" i="2" s="1"/>
  <c r="AC49" i="1"/>
  <c r="U59" i="2" s="1"/>
  <c r="AC60" i="1"/>
  <c r="W40" i="1"/>
  <c r="Y57" i="1"/>
  <c r="Z57" i="1" s="1"/>
  <c r="AB55" i="1"/>
  <c r="N65" i="2" s="1"/>
  <c r="V31" i="1"/>
  <c r="S41" i="2" s="1"/>
  <c r="V46" i="1"/>
  <c r="S56" i="2" s="1"/>
  <c r="V39" i="1"/>
  <c r="S49" i="2" s="1"/>
  <c r="V21" i="1"/>
  <c r="S31" i="2" s="1"/>
  <c r="W21" i="1"/>
  <c r="Q31" i="2" s="1"/>
  <c r="R65" i="1"/>
  <c r="T65" i="1" s="1"/>
  <c r="X64" i="1"/>
  <c r="R63" i="1"/>
  <c r="T63" i="1" s="1"/>
  <c r="V58" i="1"/>
  <c r="S68" i="2" s="1"/>
  <c r="AB58" i="1"/>
  <c r="N68" i="2" s="1"/>
  <c r="W54" i="1"/>
  <c r="Q64" i="2" s="1"/>
  <c r="Y54" i="1"/>
  <c r="Z54" i="1" s="1"/>
  <c r="AD55" i="1"/>
  <c r="Y65" i="2" s="1"/>
  <c r="V57" i="1"/>
  <c r="S67" i="2" s="1"/>
  <c r="AC55" i="1"/>
  <c r="U65" i="2" s="1"/>
  <c r="W51" i="1"/>
  <c r="Q61" i="2" s="1"/>
  <c r="Y51" i="1"/>
  <c r="Z51" i="1" s="1"/>
  <c r="AC54" i="1"/>
  <c r="U64" i="2" s="1"/>
  <c r="AD54" i="1"/>
  <c r="Y64" i="2" s="1"/>
  <c r="AC52" i="1"/>
  <c r="AB54" i="1"/>
  <c r="N64" i="2" s="1"/>
  <c r="AC51" i="1"/>
  <c r="U61" i="2" s="1"/>
  <c r="AD51" i="1"/>
  <c r="Y61" i="2" s="1"/>
  <c r="W49" i="1"/>
  <c r="Q59" i="2" s="1"/>
  <c r="AD48" i="1"/>
  <c r="Y58" i="2" s="1"/>
  <c r="AD42" i="1"/>
  <c r="Y52" i="2" s="1"/>
  <c r="V43" i="1"/>
  <c r="S53" i="2" s="1"/>
  <c r="AC48" i="1"/>
  <c r="U58" i="2" s="1"/>
  <c r="W48" i="1"/>
  <c r="Q58" i="2" s="1"/>
  <c r="AB48" i="1"/>
  <c r="N58" i="2" s="1"/>
  <c r="AC58" i="2" s="1"/>
  <c r="AB42" i="1"/>
  <c r="N52" i="2" s="1"/>
  <c r="AC52" i="2" s="1"/>
  <c r="V42" i="1"/>
  <c r="X42" i="1" s="1"/>
  <c r="W46" i="1"/>
  <c r="Q56" i="2" s="1"/>
  <c r="Y43" i="1"/>
  <c r="Z43" i="1" s="1"/>
  <c r="V45" i="1"/>
  <c r="S55" i="2" s="1"/>
  <c r="W45" i="1"/>
  <c r="Q55" i="2" s="1"/>
  <c r="Y42" i="1"/>
  <c r="Z42" i="1" s="1"/>
  <c r="AB46" i="1"/>
  <c r="N56" i="2" s="1"/>
  <c r="AC56" i="2" s="1"/>
  <c r="AC43" i="1"/>
  <c r="U53" i="2" s="1"/>
  <c r="AC42" i="1"/>
  <c r="U52" i="2" s="1"/>
  <c r="AB36" i="1"/>
  <c r="N46" i="2" s="1"/>
  <c r="AC46" i="2" s="1"/>
  <c r="AC41" i="1"/>
  <c r="U51" i="2" s="1"/>
  <c r="V36" i="1"/>
  <c r="S46" i="2" s="1"/>
  <c r="AD41" i="1"/>
  <c r="Y51" i="2" s="1"/>
  <c r="Y41" i="1"/>
  <c r="Z41" i="1" s="1"/>
  <c r="AB41" i="1"/>
  <c r="N51" i="2" s="1"/>
  <c r="AB33" i="1"/>
  <c r="N43" i="2" s="1"/>
  <c r="AB28" i="1"/>
  <c r="N38" i="2" s="1"/>
  <c r="AD27" i="1"/>
  <c r="Y37" i="2" s="1"/>
  <c r="W27" i="1"/>
  <c r="Q37" i="2" s="1"/>
  <c r="Y27" i="1"/>
  <c r="Z27" i="1" s="1"/>
  <c r="V28" i="1"/>
  <c r="S38" i="2" s="1"/>
  <c r="AD24" i="1"/>
  <c r="Y34" i="2" s="1"/>
  <c r="Y24" i="1"/>
  <c r="Z24" i="1" s="1"/>
  <c r="AB24" i="1"/>
  <c r="N34" i="2" s="1"/>
  <c r="AB25" i="1"/>
  <c r="N35" i="2" s="1"/>
  <c r="W25" i="1"/>
  <c r="Q35" i="2" s="1"/>
  <c r="W24" i="1"/>
  <c r="Q34" i="2" s="1"/>
  <c r="AB21" i="1"/>
  <c r="N31" i="2" s="1"/>
  <c r="V25" i="1"/>
  <c r="S35" i="2" s="1"/>
  <c r="W23" i="1"/>
  <c r="Q33" i="2" s="1"/>
  <c r="AC22" i="1"/>
  <c r="U42" i="2"/>
  <c r="U37" i="2"/>
  <c r="U46" i="2"/>
  <c r="AB50" i="1"/>
  <c r="N60" i="2" s="1"/>
  <c r="V50" i="1"/>
  <c r="S60" i="2" s="1"/>
  <c r="W47" i="1"/>
  <c r="Q57" i="2" s="1"/>
  <c r="AB47" i="1"/>
  <c r="N57" i="2" s="1"/>
  <c r="V47" i="1"/>
  <c r="N33" i="2"/>
  <c r="V23" i="1"/>
  <c r="S33" i="2" s="1"/>
  <c r="W20" i="1"/>
  <c r="Q30" i="2" s="1"/>
  <c r="AB20" i="1"/>
  <c r="V20" i="1"/>
  <c r="V60" i="1"/>
  <c r="S70" i="2" s="1"/>
  <c r="V52" i="1"/>
  <c r="S62" i="2" s="1"/>
  <c r="AB53" i="1"/>
  <c r="N63" i="2" s="1"/>
  <c r="V51" i="1"/>
  <c r="S61" i="2" s="1"/>
  <c r="W52" i="1"/>
  <c r="Q62" i="2" s="1"/>
  <c r="AB38" i="1"/>
  <c r="V34" i="1"/>
  <c r="S44" i="2" s="1"/>
  <c r="AD36" i="1"/>
  <c r="Y46" i="2" s="1"/>
  <c r="W34" i="1"/>
  <c r="Q44" i="2" s="1"/>
  <c r="W39" i="1"/>
  <c r="Q49" i="2" s="1"/>
  <c r="W37" i="1"/>
  <c r="Q47" i="2" s="1"/>
  <c r="AB39" i="1"/>
  <c r="N49" i="2" s="1"/>
  <c r="W36" i="1"/>
  <c r="Q46" i="2" s="1"/>
  <c r="AB35" i="1"/>
  <c r="N45" i="2" s="1"/>
  <c r="AC45" i="2" s="1"/>
  <c r="V29" i="1"/>
  <c r="S39" i="2" s="1"/>
  <c r="AB32" i="1"/>
  <c r="N42" i="2" s="1"/>
  <c r="V27" i="1"/>
  <c r="AB31" i="1"/>
  <c r="N41" i="2" s="1"/>
  <c r="W31" i="1"/>
  <c r="Q41" i="2" s="1"/>
  <c r="AB29" i="1"/>
  <c r="N39" i="2" s="1"/>
  <c r="V33" i="1"/>
  <c r="S43" i="2" s="1"/>
  <c r="W28" i="1"/>
  <c r="V22" i="1"/>
  <c r="S32" i="2" s="1"/>
  <c r="W19" i="1"/>
  <c r="Q29" i="2" s="1"/>
  <c r="AB19" i="1"/>
  <c r="N29" i="2" s="1"/>
  <c r="V26" i="1"/>
  <c r="S36" i="2" s="1"/>
  <c r="W26" i="1"/>
  <c r="Q36" i="2" s="1"/>
  <c r="AB26" i="1"/>
  <c r="N36" i="2" s="1"/>
  <c r="AC36" i="2" s="1"/>
  <c r="V38" i="1"/>
  <c r="S48" i="2" s="1"/>
  <c r="N70" i="2"/>
  <c r="W44" i="1"/>
  <c r="Q54" i="2" s="1"/>
  <c r="V37" i="1"/>
  <c r="AB37" i="1"/>
  <c r="W38" i="1"/>
  <c r="Q48" i="2" s="1"/>
  <c r="N48" i="2"/>
  <c r="AB30" i="1"/>
  <c r="N40" i="2" s="1"/>
  <c r="V30" i="1"/>
  <c r="S40" i="2" s="1"/>
  <c r="Q32" i="2"/>
  <c r="AB22" i="1"/>
  <c r="S61" i="1"/>
  <c r="AB18" i="1"/>
  <c r="N28" i="2" s="1"/>
  <c r="V18" i="1"/>
  <c r="X41" i="1"/>
  <c r="X55" i="1"/>
  <c r="W53" i="1"/>
  <c r="Q63" i="2" s="1"/>
  <c r="S19" i="1"/>
  <c r="S21" i="1"/>
  <c r="S23" i="1"/>
  <c r="X48" i="1" l="1"/>
  <c r="X35" i="1"/>
  <c r="Y35" i="1" s="1"/>
  <c r="X62" i="1"/>
  <c r="X63" i="1"/>
  <c r="X59" i="1"/>
  <c r="X56" i="1"/>
  <c r="X54" i="1"/>
  <c r="X58" i="1"/>
  <c r="Y58" i="1" s="1"/>
  <c r="Z58" i="1" s="1"/>
  <c r="X61" i="1"/>
  <c r="S52" i="2"/>
  <c r="X32" i="1"/>
  <c r="X20" i="1"/>
  <c r="Y20" i="1" s="1"/>
  <c r="Z20" i="1" s="1"/>
  <c r="AC20" i="1" s="1"/>
  <c r="U30" i="2" s="1"/>
  <c r="X40" i="1"/>
  <c r="Q50" i="2"/>
  <c r="X36" i="1"/>
  <c r="X65" i="1"/>
  <c r="X47" i="1"/>
  <c r="Y47" i="1" s="1"/>
  <c r="Z47" i="1" s="1"/>
  <c r="AC47" i="1" s="1"/>
  <c r="U57" i="2" s="1"/>
  <c r="X24" i="1"/>
  <c r="X21" i="1"/>
  <c r="Y21" i="1" s="1"/>
  <c r="Z21" i="1" s="1"/>
  <c r="AC21" i="1" s="1"/>
  <c r="U31" i="2" s="1"/>
  <c r="AC58" i="1"/>
  <c r="U68" i="2" s="1"/>
  <c r="X57" i="1"/>
  <c r="X43" i="1"/>
  <c r="X46" i="1"/>
  <c r="Y46" i="1" s="1"/>
  <c r="Z46" i="1" s="1"/>
  <c r="AC46" i="1" s="1"/>
  <c r="U56" i="2" s="1"/>
  <c r="X49" i="1"/>
  <c r="X45" i="1"/>
  <c r="Y45" i="1" s="1"/>
  <c r="X27" i="1"/>
  <c r="S30" i="2"/>
  <c r="X25" i="1"/>
  <c r="S37" i="2"/>
  <c r="X53" i="1"/>
  <c r="Y53" i="1" s="1"/>
  <c r="X50" i="1"/>
  <c r="Y50" i="1" s="1"/>
  <c r="S57" i="2"/>
  <c r="X29" i="1"/>
  <c r="Y29" i="1" s="1"/>
  <c r="X23" i="1"/>
  <c r="Y23" i="1" s="1"/>
  <c r="N30" i="2"/>
  <c r="X60" i="1"/>
  <c r="Y60" i="1" s="1"/>
  <c r="Z60" i="1" s="1"/>
  <c r="X52" i="1"/>
  <c r="Y52" i="1" s="1"/>
  <c r="X51" i="1"/>
  <c r="X34" i="1"/>
  <c r="Y34" i="1" s="1"/>
  <c r="X39" i="1"/>
  <c r="Y39" i="1" s="1"/>
  <c r="Z39" i="1" s="1"/>
  <c r="AC39" i="1" s="1"/>
  <c r="X33" i="1"/>
  <c r="Y33" i="1" s="1"/>
  <c r="Z33" i="1" s="1"/>
  <c r="X31" i="1"/>
  <c r="Y31" i="1" s="1"/>
  <c r="Z31" i="1" s="1"/>
  <c r="AC31" i="1" s="1"/>
  <c r="U41" i="2" s="1"/>
  <c r="X28" i="1"/>
  <c r="Y28" i="1" s="1"/>
  <c r="Z28" i="1" s="1"/>
  <c r="AC28" i="1" s="1"/>
  <c r="U38" i="2" s="1"/>
  <c r="Q38" i="2"/>
  <c r="X22" i="1"/>
  <c r="Y22" i="1" s="1"/>
  <c r="Z22" i="1" s="1"/>
  <c r="X19" i="1"/>
  <c r="Y19" i="1" s="1"/>
  <c r="X38" i="1"/>
  <c r="Y38" i="1" s="1"/>
  <c r="X26" i="1"/>
  <c r="Y26" i="1" s="1"/>
  <c r="X44" i="1"/>
  <c r="Y44" i="1" s="1"/>
  <c r="N47" i="2"/>
  <c r="AC47" i="2" s="1"/>
  <c r="S47" i="2"/>
  <c r="X37" i="1"/>
  <c r="Y37" i="1" s="1"/>
  <c r="AC37" i="1" s="1"/>
  <c r="X30" i="1"/>
  <c r="Y30" i="1" s="1"/>
  <c r="U32" i="2"/>
  <c r="N32" i="2"/>
  <c r="AD33" i="1"/>
  <c r="Y43" i="2" s="1"/>
  <c r="U43" i="2"/>
  <c r="X18" i="1"/>
  <c r="Y18" i="1" s="1"/>
  <c r="S28" i="2"/>
  <c r="Z45" i="1" l="1"/>
  <c r="AC45" i="1"/>
  <c r="Z35" i="1"/>
  <c r="AC35" i="1"/>
  <c r="Z26" i="1"/>
  <c r="AC26" i="1"/>
  <c r="U36" i="2" s="1"/>
  <c r="AD46" i="1"/>
  <c r="Y56" i="2" s="1"/>
  <c r="AD39" i="1"/>
  <c r="Y49" i="2" s="1"/>
  <c r="U49" i="2"/>
  <c r="AD31" i="1"/>
  <c r="Y41" i="2" s="1"/>
  <c r="AD28" i="1"/>
  <c r="Y38" i="2" s="1"/>
  <c r="AD21" i="1"/>
  <c r="Y31" i="2" s="1"/>
  <c r="AD58" i="1"/>
  <c r="Y68" i="2" s="1"/>
  <c r="Z52" i="1"/>
  <c r="Z53" i="1"/>
  <c r="AC53" i="1" s="1"/>
  <c r="AD53" i="1" s="1"/>
  <c r="Y63" i="2" s="1"/>
  <c r="Z50" i="1"/>
  <c r="AC50" i="1" s="1"/>
  <c r="U60" i="2" s="1"/>
  <c r="AD47" i="1"/>
  <c r="Y57" i="2" s="1"/>
  <c r="Z34" i="1"/>
  <c r="AC34" i="1" s="1"/>
  <c r="Z29" i="1"/>
  <c r="AC29" i="1" s="1"/>
  <c r="U39" i="2" s="1"/>
  <c r="Z23" i="1"/>
  <c r="AC23" i="1" s="1"/>
  <c r="AD20" i="1"/>
  <c r="Y30" i="2" s="1"/>
  <c r="Z19" i="1"/>
  <c r="AC19" i="1" s="1"/>
  <c r="AD19" i="1" s="1"/>
  <c r="Y29" i="2" s="1"/>
  <c r="Z38" i="1"/>
  <c r="U70" i="2"/>
  <c r="AD60" i="1"/>
  <c r="Y70" i="2" s="1"/>
  <c r="Z44" i="1"/>
  <c r="AC44" i="1" s="1"/>
  <c r="Z37" i="1"/>
  <c r="U48" i="2"/>
  <c r="AD38" i="1"/>
  <c r="Y48" i="2" s="1"/>
  <c r="Z30" i="1"/>
  <c r="AC30" i="1" s="1"/>
  <c r="AD30" i="1" s="1"/>
  <c r="Y40" i="2" s="1"/>
  <c r="AD22" i="1"/>
  <c r="Y32" i="2" s="1"/>
  <c r="Z18" i="1"/>
  <c r="AC18" i="1" s="1"/>
  <c r="AD18" i="1" s="1"/>
  <c r="Y28" i="2" s="1"/>
  <c r="U55" i="2" l="1"/>
  <c r="AD45" i="1"/>
  <c r="Y55" i="2" s="1"/>
  <c r="U45" i="2"/>
  <c r="AD35" i="1"/>
  <c r="Y45" i="2" s="1"/>
  <c r="AD29" i="1"/>
  <c r="Y39" i="2" s="1"/>
  <c r="U40" i="2"/>
  <c r="U63" i="2"/>
  <c r="AD50" i="1"/>
  <c r="Y60" i="2" s="1"/>
  <c r="U62" i="2"/>
  <c r="AD52" i="1"/>
  <c r="Y62" i="2" s="1"/>
  <c r="U44" i="2"/>
  <c r="AD34" i="1"/>
  <c r="Y44" i="2" s="1"/>
  <c r="U33" i="2"/>
  <c r="AD23" i="1"/>
  <c r="Y33" i="2" s="1"/>
  <c r="U29" i="2"/>
  <c r="AD26" i="1"/>
  <c r="Y36" i="2" s="1"/>
  <c r="U28" i="2"/>
  <c r="U54" i="2"/>
  <c r="AD44" i="1"/>
  <c r="Y54" i="2" s="1"/>
  <c r="U47" i="2"/>
  <c r="AD37" i="1"/>
  <c r="Y47" i="2" s="1"/>
  <c r="Y77" i="2" l="1"/>
  <c r="J39" i="1" s="1"/>
</calcChain>
</file>

<file path=xl/sharedStrings.xml><?xml version="1.0" encoding="utf-8"?>
<sst xmlns="http://schemas.openxmlformats.org/spreadsheetml/2006/main" count="214" uniqueCount="176">
  <si>
    <t>3/8”</t>
  </si>
  <si>
    <t>1/2”</t>
  </si>
  <si>
    <t>5/8”</t>
  </si>
  <si>
    <t>3/4”</t>
  </si>
  <si>
    <t>1”</t>
  </si>
  <si>
    <t>1-1/4”</t>
  </si>
  <si>
    <t xml:space="preserve">               2000 Progress Drive</t>
  </si>
  <si>
    <t>Addresses:</t>
  </si>
  <si>
    <t>Canada</t>
  </si>
  <si>
    <t>Missouri</t>
  </si>
  <si>
    <t>Pennsylvania</t>
  </si>
  <si>
    <t xml:space="preserve">               1151 Martin Grove Road</t>
  </si>
  <si>
    <t xml:space="preserve">               401 Porter Avenue</t>
  </si>
  <si>
    <t xml:space="preserve">               Etobicoke, ON  M9W 4W7</t>
  </si>
  <si>
    <t xml:space="preserve">               Farmington, MO  63640</t>
  </si>
  <si>
    <t xml:space="preserve">               Scottdale, PA  15683</t>
  </si>
  <si>
    <t xml:space="preserve">CAD EXCAHNGE RATE :  </t>
  </si>
  <si>
    <t xml:space="preserve">BALL NOSE SURCHARGE :  </t>
  </si>
  <si>
    <t xml:space="preserve">COST FOR MARKING :  </t>
  </si>
  <si>
    <t xml:space="preserve">BELOW MIN QTY SURCHARGE :  </t>
  </si>
  <si>
    <t>MARKING REQUIRED?</t>
  </si>
  <si>
    <t>BELOW MIN QTY?</t>
  </si>
  <si>
    <t>ACTUAL QTY</t>
  </si>
  <si>
    <t>BASE PRICES (USD)</t>
  </si>
  <si>
    <t>BELOW MIN QTY (USD)</t>
  </si>
  <si>
    <t>BASE PRICE + MARKING (USD)</t>
  </si>
  <si>
    <t>BELOW MIN QTY + MARKING (USD)</t>
  </si>
  <si>
    <t>ASSINGED PRICE (USD)</t>
  </si>
  <si>
    <t>ASSINGED PRICE (CAD)</t>
  </si>
  <si>
    <t>QUOTE PRICE</t>
  </si>
  <si>
    <t>QUOTE EXT PRICE</t>
  </si>
  <si>
    <t>BELOW MIN QTY 3/8"D &amp; 1/2"D</t>
  </si>
  <si>
    <t>BELOW MIN QTY &gt; 5/8"D</t>
  </si>
  <si>
    <t>CALC1</t>
  </si>
  <si>
    <t>QUOTE QTY</t>
  </si>
  <si>
    <t xml:space="preserve">Carrier:  </t>
  </si>
  <si>
    <t xml:space="preserve">TOTAL $ :    </t>
  </si>
  <si>
    <t>1% 10 Days Net 30 Days</t>
  </si>
  <si>
    <t xml:space="preserve"> </t>
  </si>
  <si>
    <t xml:space="preserve">Functional Discount :  </t>
  </si>
  <si>
    <t>** Cotizacion sujeta a verificacion de cantidades y trabajos requiridos. **</t>
  </si>
  <si>
    <t>MEXICO</t>
  </si>
  <si>
    <t>Enviar a:</t>
  </si>
  <si>
    <t xml:space="preserve">             Acceso III No. 304 y 306</t>
  </si>
  <si>
    <t xml:space="preserve">             Colonia Industrial La Montana</t>
  </si>
  <si>
    <t xml:space="preserve">             Queretaro, QRO</t>
  </si>
  <si>
    <t xml:space="preserve">             C.P. 76150 Mexico</t>
  </si>
  <si>
    <r>
      <rPr>
        <b/>
        <sz val="12"/>
        <color rgb="FF000000"/>
        <rFont val="Arial"/>
        <family val="2"/>
      </rPr>
      <t>Imprima o escriba la dirección de devolución aquí</t>
    </r>
    <r>
      <rPr>
        <b/>
        <sz val="12"/>
        <rFont val="Arial"/>
        <family val="2"/>
      </rPr>
      <t>:</t>
    </r>
  </si>
  <si>
    <r>
      <rPr>
        <b/>
        <sz val="12"/>
        <color rgb="FF000000"/>
        <rFont val="Arial"/>
        <family val="2"/>
      </rPr>
      <t>¿Comprado a través de su distribuidor?</t>
    </r>
  </si>
  <si>
    <r>
      <rPr>
        <b/>
        <sz val="12"/>
        <color rgb="FF000000"/>
        <rFont val="Arial"/>
        <family val="2"/>
      </rPr>
      <t>Elementos no reparables</t>
    </r>
  </si>
  <si>
    <r>
      <rPr>
        <b/>
        <sz val="16"/>
        <color rgb="FF000000"/>
        <rFont val="Arial"/>
        <family val="2"/>
      </rPr>
      <t>Para evitar que las piezas se rompan, por favor envíelas en</t>
    </r>
    <r>
      <rPr>
        <b/>
        <sz val="16"/>
        <color rgb="FF000000"/>
        <rFont val="Arial"/>
        <family val="2"/>
      </rPr>
      <t xml:space="preserve"> </t>
    </r>
    <r>
      <rPr>
        <sz val="16"/>
        <rFont val="Arial"/>
        <family val="2"/>
      </rPr>
      <t xml:space="preserve">
</t>
    </r>
    <r>
      <rPr>
        <b/>
        <sz val="16"/>
        <color rgb="FF000000"/>
        <rFont val="Arial"/>
        <family val="2"/>
      </rPr>
      <t>sus empaques originales o empaques equivalentes.</t>
    </r>
  </si>
  <si>
    <r>
      <rPr>
        <b/>
        <sz val="12"/>
        <color rgb="FF000000"/>
        <rFont val="Arial"/>
        <family val="2"/>
      </rPr>
      <t>Comentarios/instrucciones especiales:</t>
    </r>
    <r>
      <rPr>
        <sz val="12"/>
        <rFont val="Arial"/>
        <family val="2"/>
      </rPr>
      <t xml:space="preserve">
</t>
    </r>
    <r>
      <rPr>
        <sz val="10"/>
        <color rgb="FF000000"/>
        <rFont val="Arial"/>
        <family val="2"/>
      </rPr>
      <t>(Ejemplo: OAL mínima, radio de esquina, bisel angular…)</t>
    </r>
  </si>
  <si>
    <r>
      <rPr>
        <b/>
        <sz val="11"/>
        <color rgb="FF000000"/>
        <rFont val="Arial"/>
        <family val="2"/>
      </rPr>
      <t>Número de cuenta del cliente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</si>
  <si>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>Número de pedido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</si>
  <si>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>Teléfono de contacto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</si>
  <si>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 xml:space="preserve">Nombre de contacto </t>
    </r>
    <r>
      <rPr>
        <b/>
        <sz val="11"/>
        <rFont val="Arial"/>
        <family val="2"/>
      </rPr>
      <t xml:space="preserve">:  </t>
    </r>
  </si>
  <si>
    <r>
      <rPr>
        <b/>
        <sz val="11"/>
        <color rgb="FF000000"/>
        <rFont val="Arial"/>
        <family val="2"/>
      </rPr>
      <t>Fax de contacto</t>
    </r>
    <r>
      <rPr>
        <b/>
        <sz val="11"/>
        <rFont val="Arial"/>
        <family val="2"/>
      </rPr>
      <t xml:space="preserve"> :  </t>
    </r>
  </si>
  <si>
    <r>
      <rPr>
        <b/>
        <sz val="11"/>
        <color rgb="FF000000"/>
        <rFont val="Arial"/>
        <family val="2"/>
      </rPr>
      <t>Correo electrónico de contacto</t>
    </r>
    <r>
      <rPr>
        <b/>
        <sz val="11"/>
        <rFont val="Arial"/>
        <family val="2"/>
      </rPr>
      <t xml:space="preserve"> :  </t>
    </r>
  </si>
  <si>
    <t xml:space="preserve">En caso afirmativo, nombre del distribuidor :  </t>
  </si>
  <si>
    <r>
      <rPr>
        <b/>
        <sz val="9"/>
        <color rgb="FF000000"/>
        <rFont val="Arial"/>
        <family val="2"/>
      </rPr>
      <t>Devolver todas las herramientas que no se puedan volver a afilar</t>
    </r>
    <r>
      <rPr>
        <b/>
        <sz val="9"/>
        <rFont val="Arial"/>
        <family val="2"/>
      </rPr>
      <t xml:space="preserve"> :  </t>
    </r>
  </si>
  <si>
    <t xml:space="preserve">¿Las herramientas requerirán marcas especiales?  </t>
  </si>
  <si>
    <t>CANTIDADES</t>
  </si>
  <si>
    <t>CUADRADO</t>
  </si>
  <si>
    <t>PELOTA</t>
  </si>
  <si>
    <r>
      <rPr>
        <b/>
        <sz val="11"/>
        <color rgb="FF000000"/>
        <rFont val="Arial"/>
        <family val="2"/>
      </rPr>
      <t>Rango de diámetros</t>
    </r>
  </si>
  <si>
    <r>
      <rPr>
        <b/>
        <sz val="11"/>
        <color rgb="FF000000"/>
        <rFont val="Arial"/>
        <family val="2"/>
      </rPr>
      <t>Tamaño máximo (inclusive)</t>
    </r>
  </si>
  <si>
    <t xml:space="preserve">longitud de filo             &lt;/=3xd </t>
  </si>
  <si>
    <t xml:space="preserve">longitud de filo           &gt;3xd </t>
  </si>
  <si>
    <r>
      <rPr>
        <b/>
        <sz val="11"/>
        <color rgb="FF000000"/>
        <rFont val="Arial"/>
        <family val="2"/>
      </rPr>
      <t>OAL 3-4"</t>
    </r>
  </si>
  <si>
    <r>
      <rPr>
        <b/>
        <sz val="11"/>
        <color rgb="FF000000"/>
        <rFont val="Arial"/>
        <family val="2"/>
      </rPr>
      <t>OAL 5-6"</t>
    </r>
  </si>
  <si>
    <r>
      <rPr>
        <b/>
        <sz val="11"/>
        <color rgb="FF000000"/>
        <rFont val="Arial"/>
        <family val="2"/>
      </rPr>
      <t xml:space="preserve">longitud de filo </t>
    </r>
    <r>
      <rPr>
        <b/>
        <sz val="11"/>
        <color rgb="FF000000"/>
        <rFont val="Arial"/>
        <family val="2"/>
      </rPr>
      <t>&lt;</t>
    </r>
    <r>
      <rPr>
        <b/>
        <sz val="11"/>
        <color rgb="FF000000"/>
        <rFont val="Arial"/>
        <family val="2"/>
      </rPr>
      <t>/=3xd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</si>
  <si>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color rgb="FF000000"/>
        <rFont val="Arial"/>
        <family val="2"/>
      </rPr>
      <t xml:space="preserve">longitud de filo </t>
    </r>
    <r>
      <rPr>
        <b/>
        <sz val="11"/>
        <color rgb="FF000000"/>
        <rFont val="Arial"/>
        <family val="2"/>
      </rPr>
      <t>&gt;</t>
    </r>
    <r>
      <rPr>
        <b/>
        <sz val="11"/>
        <color rgb="FF000000"/>
        <rFont val="Arial"/>
        <family val="2"/>
      </rPr>
      <t>3xd</t>
    </r>
    <r>
      <rPr>
        <b/>
        <sz val="11"/>
        <color rgb="FF000000"/>
        <rFont val="Arial"/>
        <family val="2"/>
      </rPr>
      <t xml:space="preserve"> </t>
    </r>
  </si>
  <si>
    <r>
      <rPr>
        <b/>
        <sz val="11"/>
        <color rgb="FF000000"/>
        <rFont val="Arial"/>
        <family val="2"/>
      </rPr>
      <t>OAL 7-8"</t>
    </r>
  </si>
  <si>
    <t>Bosque de Ciruelos 186 Piso 10</t>
  </si>
  <si>
    <t>Col Bosques De Las Lomas</t>
  </si>
  <si>
    <t>MIGUEL HIDALOGO, CIUDAD DE MEXICO, CP 11700</t>
  </si>
  <si>
    <t>Tel:  001 888 402 4963</t>
  </si>
  <si>
    <t>Fax:  001 888 402 4964</t>
  </si>
  <si>
    <t>Oferta</t>
  </si>
  <si>
    <t>Reacondicionamiento</t>
  </si>
  <si>
    <t xml:space="preserve">Valida Para :  </t>
  </si>
  <si>
    <t>Pagina</t>
  </si>
  <si>
    <t>No. de Orden de Compra de Cliente/Fecha</t>
  </si>
  <si>
    <t>No. De Cliente</t>
  </si>
  <si>
    <t>No. De Proveedor</t>
  </si>
  <si>
    <t>No. De Documento</t>
  </si>
  <si>
    <t>Fecha</t>
  </si>
  <si>
    <t>COTIZACION NO./FECHA</t>
  </si>
  <si>
    <t>Oficina de Ventas</t>
  </si>
  <si>
    <t>Contacto con el cliente</t>
  </si>
  <si>
    <t>Cita a:</t>
  </si>
  <si>
    <t>Via de Embarque</t>
  </si>
  <si>
    <t>Ventas Agrupan</t>
  </si>
  <si>
    <t>Nombre del Representate de Ventas</t>
  </si>
  <si>
    <t>Terminos del Pago</t>
  </si>
  <si>
    <t>Telefono de Representante de Ventas</t>
  </si>
  <si>
    <t>Condiciones de Embarque</t>
  </si>
  <si>
    <t>No de Fax del Representante de Ventas</t>
  </si>
  <si>
    <t>Articulo No.</t>
  </si>
  <si>
    <t>DESCRIPCION</t>
  </si>
  <si>
    <t>CANTIDAD</t>
  </si>
  <si>
    <t>ABAJO MIN</t>
  </si>
  <si>
    <t>SE REQUIEREN MARCAS</t>
  </si>
  <si>
    <t>PRECIO UNITARIO</t>
  </si>
  <si>
    <t>MONTO</t>
  </si>
  <si>
    <t>SPANISH DESC</t>
  </si>
  <si>
    <t xml:space="preserve">Ubicación de envío :  </t>
  </si>
  <si>
    <t>EM 3/8"D x 3"-4"OAL X &lt;=3XD FL- CUADRADO</t>
  </si>
  <si>
    <t>EM 3/8"D x 5"-6"OAL X &lt;=3XD FL- CUADRADO</t>
  </si>
  <si>
    <t>EM 3/8"D x 3"-4"OAL X &gt;3XD FL- CUADRADO</t>
  </si>
  <si>
    <t>EM 3/8"D x 5"-6"OAL X &gt;3XD FL- CUADRADO</t>
  </si>
  <si>
    <t>EM 1/2"D x 3"-4"OAL X &lt;=3XD FL- CUADRADO</t>
  </si>
  <si>
    <t>EM 1/2"D x 5"-6"OAL X &lt;=3XD FL- CUADRADO</t>
  </si>
  <si>
    <t>EM 1/2"D x 3"-4"OAL X &gt;3XD FL- CUADRADO</t>
  </si>
  <si>
    <t>EM 1/2"D x 5"-6"OAL X &gt;3XD FL- CUADRADO</t>
  </si>
  <si>
    <t>EM 5/8"D x 3"-4"OAL X &lt;=3XD FL- CUADRADO</t>
  </si>
  <si>
    <t>EM 5/8"D x 5"-6"OAL X &lt;=3XD FL- CUADRADO</t>
  </si>
  <si>
    <t>EM 5/8"D x 3"-4"OAL X &gt;3XD FL- CUADRADO</t>
  </si>
  <si>
    <t>EM 5/8"D x 5"-6"OAL X &gt;3XD FL- CUADRADO</t>
  </si>
  <si>
    <t>EM 3/4"D x 3"-4"OAL X &lt;=3XD FL- CUADRADO</t>
  </si>
  <si>
    <t>EM 3/4"D x 5"-6"OAL X &lt;=3XD FL- CUADRADO</t>
  </si>
  <si>
    <t>EM 3/4"D x 3"-4"OAL X &gt;3XD FL- CUADRADO</t>
  </si>
  <si>
    <t>EM 3/4"D x 5"-6"OAL X &gt;3XD FL- CUADRADO</t>
  </si>
  <si>
    <t>EM 1"D x 3"-4"OAL X &lt;=3XD FL- CUADRADO</t>
  </si>
  <si>
    <t>EM 1"D x 5"-6"OAL X &lt;=3XD FL- CUADRADO</t>
  </si>
  <si>
    <t>EM 1"D x 3"-4"OAL X &gt;3XD FL- CUADRADO</t>
  </si>
  <si>
    <t>EM 1"D x 5"-6"OAL X &gt;3XD FL- CUADRADO</t>
  </si>
  <si>
    <t>EM 1-1/4"D x 5"-6"OAL X &lt;=3XD FL - CUADRADO</t>
  </si>
  <si>
    <t>EM 1-1/4"D x 7"-8"OAL X &lt;=3XD FL - CUADRADO</t>
  </si>
  <si>
    <t>EM 1-1/4"D x 5"-6"OAL X &gt;3XD FL - CUADRADO</t>
  </si>
  <si>
    <t>EM 1-1/4"D x 7"-8"OAL X &gt;3XD FL - CUADRADO</t>
  </si>
  <si>
    <t>EM 3/8"D x 3"-4"OAL X &lt;=3XD FL - PELOTA</t>
  </si>
  <si>
    <t>EM 3/8"D x 5"-6"OAL X &lt;=3XD FL - PELOTA</t>
  </si>
  <si>
    <t>EM 3/8"D x 3"-4"OAL X &gt;3XD FL - PELOTA</t>
  </si>
  <si>
    <t>EM 3/8"D x 5"-6"OAL X &gt;3XD FL - PELOTA</t>
  </si>
  <si>
    <t>EM 1/2"D x 3"-4"OAL X &lt;=3XD FL - PELOTA</t>
  </si>
  <si>
    <t>EM 1/2"D x 5"-6"OAL X &lt;=3XD FL - PELOTA</t>
  </si>
  <si>
    <t>EM 1/2"D x 3"-4"OAL X &gt;3XD FL - PELOTA</t>
  </si>
  <si>
    <t>EM 1/2"D x 5"-6"OAL X &gt;3XD FL - PELOTA</t>
  </si>
  <si>
    <t>EM 5/8"D x 3"-4"OAL X &lt;=3XD FL - PELOTA</t>
  </si>
  <si>
    <t>EM 5/8"D x 5"-6"OAL X &lt;=3XD FL - PELOTA</t>
  </si>
  <si>
    <t>EM 5/8"D x 3"-4"OAL X &gt;3XD FL - PELOTA</t>
  </si>
  <si>
    <t>EM 5/8"D x 5"-6"OAL X &gt;3XD FL - PELOTA</t>
  </si>
  <si>
    <t>EM 3/4"D x 3"-4"OAL X &lt;=3XD FL - PELOTA</t>
  </si>
  <si>
    <t>EM 3/4"D x 5"-6"OAL X &lt;=3XD FL - PELOTA</t>
  </si>
  <si>
    <t>EM 3/4"D x 3"-4"OAL X &gt;3XD FL - PELOTA</t>
  </si>
  <si>
    <t>EM 3/4"D x 5"-6"OAL X &gt;3XD FL - PELOTA</t>
  </si>
  <si>
    <t>EM 1"D x 3"-4"OAL X &lt;=3XD FL - PELOTA</t>
  </si>
  <si>
    <t>EM 1"D x 5"-6"OAL X &lt;=3XD FL - PELOTA</t>
  </si>
  <si>
    <t>EM 1"D x 3"-4"OAL X &gt;3XD FL - PELOTA</t>
  </si>
  <si>
    <t>EM 1"D x 5"-6"OAL X &gt;3XD FL - PELOTA</t>
  </si>
  <si>
    <t>EM 1-1/4"D x 5"-6"OAL X &lt;=3XD FL - PELOTA</t>
  </si>
  <si>
    <t>EM 1-1/4"D x 7"-8"OAL X &lt;=3XD FL - PELOTA</t>
  </si>
  <si>
    <t>EM 1-1/4"D x 5"-6"OAL X &gt;3XD FL - PELOTA</t>
  </si>
  <si>
    <t>EM 1-1/4"D x 7"-8"OAL X &gt;3XD FL - PELOTA</t>
  </si>
  <si>
    <t>NO</t>
  </si>
  <si>
    <t>Metodo de envio de devolucion:</t>
  </si>
  <si>
    <t xml:space="preserve">UPS Recoger Cuenta :  </t>
  </si>
  <si>
    <t xml:space="preserve">Otras Instrucciones de Envio :  </t>
  </si>
  <si>
    <t>1</t>
  </si>
  <si>
    <t>QTY &gt; 0</t>
  </si>
  <si>
    <t xml:space="preserve">Si se requiere un cortocircuito de la herramienta, repare la herramienta:   </t>
  </si>
  <si>
    <t>** Envíe una copia de esta hoja y la orden de compra para ser reacondicionada. **</t>
  </si>
  <si>
    <t>UPS TERRESTRE</t>
  </si>
  <si>
    <t>FILTER</t>
  </si>
  <si>
    <t>Haga clic en el botón de filtro y luego en OK para continuar. (TRUE)</t>
  </si>
  <si>
    <t xml:space="preserve">  Formulario de pedido de reacondicionamiento                                                                                                         de fresas de mango de alto rendimiento (México)
 TELÉFONO: 1-800-253-0757 CORREO ELECTRÓNICO: w-nucl.regrind@widia.com </t>
  </si>
  <si>
    <r>
      <rPr>
        <b/>
        <sz val="16"/>
        <rFont val="Arial"/>
        <family val="2"/>
      </rPr>
      <t>Envie a:</t>
    </r>
    <r>
      <rPr>
        <b/>
        <sz val="18"/>
        <rFont val="Arial"/>
        <family val="2"/>
      </rPr>
      <t xml:space="preserve">  Widia (Reconditioning Svc)</t>
    </r>
  </si>
  <si>
    <t>Revision:  20210407-JTD</t>
  </si>
  <si>
    <t>WP15PM/WS15PM RECUBIERTAS</t>
  </si>
  <si>
    <t>KENNAMETAL DE MEXICO (Widia Products Group)</t>
  </si>
  <si>
    <t>Widia HP Endmill</t>
  </si>
  <si>
    <t>MXW1 Mexico City (Widia)</t>
  </si>
  <si>
    <t>WIDIA MM#</t>
  </si>
  <si>
    <r>
      <rPr>
        <b/>
        <u/>
        <sz val="11"/>
        <color rgb="FF000000"/>
        <rFont val="Arial"/>
        <family val="2"/>
      </rPr>
      <t>Notas:</t>
    </r>
    <r>
      <rPr>
        <b/>
        <sz val="11"/>
        <color rgb="FF000000"/>
        <rFont val="Arial"/>
        <family val="2"/>
      </rPr>
      <t xml:space="preserve">
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 &gt;&gt; Cantidades de pedido mínimas: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 xml:space="preserve">           • 10 piezas para herramientas con diámetros de 3/8" y 1/2"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 xml:space="preserve">           • 5 piezas para herramientas con diámetros de 5/8" o más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&gt;&gt; Todo artículo por debajo de la cantidad mínima está sujeto a un recargo de 25% por herramienta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 xml:space="preserve">&gt;&gt; Marcas especiales para cada herramienta: $1.14 USD 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 xml:space="preserve">&gt;&gt; Tronzado cada herramienta: $12.11 USD 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&gt;&gt; Todas las herramientas se reacondicionan de acuerdo con los estándares y las especificaciones originales de Widia.</t>
    </r>
    <r>
      <rPr>
        <sz val="11"/>
        <rFont val="Arial"/>
        <family val="2"/>
      </rPr>
      <t xml:space="preserve">
</t>
    </r>
    <r>
      <rPr>
        <b/>
        <sz val="11"/>
        <color rgb="FF000000"/>
        <rFont val="Arial"/>
        <family val="2"/>
      </rPr>
      <t>&gt;&gt; Todas las herramientas se envían en tubos plásticos</t>
    </r>
  </si>
  <si>
    <t>Los precios son vigentes a partir del 1ro de junio del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</si>
</sst>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yy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u/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000000"/>
      <name val="Arial"/>
      <family val="2"/>
    </font>
    <font>
      <b/>
      <sz val="11"/>
      <color rgb="FF202124"/>
      <name val="Arial"/>
      <family val="2"/>
    </font>
    <font>
      <b/>
      <sz val="9"/>
      <color theme="1"/>
      <name val="Calibri"/>
      <family val="2"/>
      <scheme val="minor"/>
    </font>
    <font>
      <b/>
      <u/>
      <sz val="11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b/>
      <i/>
      <sz val="28"/>
      <name val="Arial"/>
      <family val="2"/>
    </font>
    <font>
      <b/>
      <i/>
      <sz val="2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0.5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70">
    <xf numFmtId="0" fontId="0" fillId="0" borderId="0" xfId="0"/>
    <xf numFmtId="0" fontId="2" fillId="2" borderId="0" xfId="3" applyFill="1"/>
    <xf numFmtId="0" fontId="2" fillId="0" borderId="0" xfId="3"/>
    <xf numFmtId="0" fontId="2" fillId="2" borderId="0" xfId="3" applyFill="1" applyBorder="1" applyAlignment="1" applyProtection="1">
      <alignment horizontal="left"/>
    </xf>
    <xf numFmtId="0" fontId="7" fillId="0" borderId="0" xfId="3" applyFont="1" applyBorder="1" applyAlignment="1">
      <alignment horizontal="left"/>
    </xf>
    <xf numFmtId="0" fontId="9" fillId="2" borderId="0" xfId="3" applyFont="1" applyFill="1" applyAlignment="1">
      <alignment horizontal="center" vertical="center"/>
    </xf>
    <xf numFmtId="0" fontId="9" fillId="2" borderId="0" xfId="3" applyFont="1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3" applyFont="1" applyBorder="1" applyAlignment="1">
      <alignment horizontal="center"/>
    </xf>
    <xf numFmtId="0" fontId="8" fillId="0" borderId="0" xfId="3" applyFont="1" applyBorder="1" applyAlignment="1">
      <alignment horizontal="right"/>
    </xf>
    <xf numFmtId="0" fontId="2" fillId="0" borderId="0" xfId="3" applyBorder="1" applyAlignment="1" applyProtection="1">
      <alignment horizontal="center"/>
    </xf>
    <xf numFmtId="0" fontId="7" fillId="0" borderId="0" xfId="3" applyFont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right" vertical="center"/>
    </xf>
    <xf numFmtId="0" fontId="0" fillId="0" borderId="26" xfId="0" applyBorder="1" applyAlignment="1">
      <alignment vertical="center" wrapText="1"/>
    </xf>
    <xf numFmtId="0" fontId="0" fillId="0" borderId="27" xfId="0" applyBorder="1"/>
    <xf numFmtId="0" fontId="2" fillId="2" borderId="28" xfId="3" applyFill="1" applyBorder="1"/>
    <xf numFmtId="0" fontId="2" fillId="2" borderId="0" xfId="3" applyFont="1" applyFill="1" applyBorder="1"/>
    <xf numFmtId="0" fontId="2" fillId="2" borderId="0" xfId="3" applyFill="1" applyBorder="1"/>
    <xf numFmtId="0" fontId="2" fillId="2" borderId="0" xfId="3" applyFill="1" applyBorder="1" applyAlignment="1">
      <alignment horizontal="center"/>
    </xf>
    <xf numFmtId="0" fontId="2" fillId="0" borderId="0" xfId="3" applyBorder="1"/>
    <xf numFmtId="0" fontId="0" fillId="0" borderId="29" xfId="0" applyBorder="1"/>
    <xf numFmtId="0" fontId="0" fillId="0" borderId="0" xfId="0" applyBorder="1"/>
    <xf numFmtId="0" fontId="3" fillId="2" borderId="28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left"/>
    </xf>
    <xf numFmtId="0" fontId="2" fillId="0" borderId="28" xfId="3" applyBorder="1"/>
    <xf numFmtId="10" fontId="0" fillId="0" borderId="29" xfId="2" applyNumberFormat="1" applyFont="1" applyBorder="1"/>
    <xf numFmtId="0" fontId="7" fillId="0" borderId="28" xfId="3" applyFont="1" applyBorder="1" applyAlignment="1">
      <alignment horizontal="left"/>
    </xf>
    <xf numFmtId="0" fontId="2" fillId="0" borderId="28" xfId="3" applyBorder="1" applyAlignment="1" applyProtection="1">
      <alignment horizontal="left"/>
    </xf>
    <xf numFmtId="0" fontId="0" fillId="0" borderId="28" xfId="0" applyBorder="1"/>
    <xf numFmtId="0" fontId="7" fillId="0" borderId="28" xfId="3" applyFont="1" applyBorder="1" applyAlignment="1">
      <alignment horizontal="center" vertical="center" wrapText="1"/>
    </xf>
    <xf numFmtId="0" fontId="2" fillId="2" borderId="32" xfId="3" applyFill="1" applyBorder="1"/>
    <xf numFmtId="0" fontId="2" fillId="2" borderId="32" xfId="3" applyFill="1" applyBorder="1" applyAlignment="1"/>
    <xf numFmtId="0" fontId="0" fillId="0" borderId="33" xfId="0" applyBorder="1"/>
    <xf numFmtId="0" fontId="3" fillId="2" borderId="25" xfId="3" applyFont="1" applyFill="1" applyBorder="1" applyAlignment="1">
      <alignment horizontal="left"/>
    </xf>
    <xf numFmtId="0" fontId="4" fillId="2" borderId="26" xfId="3" applyFont="1" applyFill="1" applyBorder="1" applyAlignment="1">
      <alignment horizontal="left"/>
    </xf>
    <xf numFmtId="0" fontId="3" fillId="2" borderId="26" xfId="3" applyFont="1" applyFill="1" applyBorder="1" applyAlignment="1">
      <alignment horizontal="left"/>
    </xf>
    <xf numFmtId="0" fontId="3" fillId="2" borderId="27" xfId="3" applyFont="1" applyFill="1" applyBorder="1" applyAlignment="1">
      <alignment horizontal="left"/>
    </xf>
    <xf numFmtId="0" fontId="3" fillId="2" borderId="29" xfId="3" applyFont="1" applyFill="1" applyBorder="1" applyAlignment="1">
      <alignment horizontal="left"/>
    </xf>
    <xf numFmtId="0" fontId="2" fillId="2" borderId="33" xfId="3" applyFill="1" applyBorder="1"/>
    <xf numFmtId="0" fontId="0" fillId="0" borderId="26" xfId="0" applyBorder="1"/>
    <xf numFmtId="0" fontId="12" fillId="5" borderId="21" xfId="0" applyFont="1" applyFill="1" applyBorder="1" applyAlignment="1">
      <alignment horizontal="center" vertical="center"/>
    </xf>
    <xf numFmtId="0" fontId="6" fillId="5" borderId="15" xfId="3" applyFont="1" applyFill="1" applyBorder="1" applyAlignment="1">
      <alignment horizontal="right" vertical="center"/>
    </xf>
    <xf numFmtId="0" fontId="6" fillId="5" borderId="12" xfId="3" applyFont="1" applyFill="1" applyBorder="1" applyAlignment="1">
      <alignment horizontal="right" vertical="center"/>
    </xf>
    <xf numFmtId="0" fontId="2" fillId="0" borderId="11" xfId="3" applyBorder="1"/>
    <xf numFmtId="0" fontId="0" fillId="5" borderId="35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4" borderId="5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0" fontId="0" fillId="4" borderId="5" xfId="0" applyFill="1" applyBorder="1" applyAlignment="1">
      <alignment horizontal="center" vertical="center"/>
    </xf>
    <xf numFmtId="10" fontId="0" fillId="4" borderId="5" xfId="0" applyNumberFormat="1" applyFill="1" applyBorder="1" applyAlignment="1">
      <alignment horizontal="center" vertical="center"/>
    </xf>
    <xf numFmtId="0" fontId="0" fillId="5" borderId="5" xfId="0" applyFill="1" applyBorder="1" applyAlignment="1">
      <alignment horizontal="right" vertical="center"/>
    </xf>
    <xf numFmtId="0" fontId="6" fillId="5" borderId="13" xfId="3" applyFont="1" applyFill="1" applyBorder="1" applyAlignment="1">
      <alignment horizontal="center" vertical="top" wrapText="1"/>
    </xf>
    <xf numFmtId="0" fontId="6" fillId="5" borderId="16" xfId="3" applyFont="1" applyFill="1" applyBorder="1" applyAlignment="1">
      <alignment horizontal="center" vertical="center" wrapText="1"/>
    </xf>
    <xf numFmtId="0" fontId="6" fillId="5" borderId="17" xfId="3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/>
    </xf>
    <xf numFmtId="164" fontId="0" fillId="4" borderId="5" xfId="0" applyNumberForma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/>
    </xf>
    <xf numFmtId="0" fontId="12" fillId="5" borderId="49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164" fontId="0" fillId="5" borderId="5" xfId="0" applyNumberFormat="1" applyFill="1" applyBorder="1"/>
    <xf numFmtId="164" fontId="0" fillId="4" borderId="5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0" fontId="12" fillId="5" borderId="25" xfId="0" applyFon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8" xfId="0" applyBorder="1" applyAlignment="1"/>
    <xf numFmtId="1" fontId="6" fillId="5" borderId="4" xfId="3" applyNumberFormat="1" applyFont="1" applyFill="1" applyBorder="1" applyAlignment="1">
      <alignment horizontal="center"/>
    </xf>
    <xf numFmtId="1" fontId="6" fillId="5" borderId="40" xfId="3" applyNumberFormat="1" applyFont="1" applyFill="1" applyBorder="1" applyAlignment="1">
      <alignment horizontal="center"/>
    </xf>
    <xf numFmtId="0" fontId="0" fillId="0" borderId="5" xfId="0" applyFill="1" applyBorder="1" applyAlignment="1"/>
    <xf numFmtId="0" fontId="0" fillId="5" borderId="5" xfId="0" applyFill="1" applyBorder="1" applyAlignment="1">
      <alignment horizontal="center"/>
    </xf>
    <xf numFmtId="0" fontId="12" fillId="6" borderId="49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164" fontId="0" fillId="5" borderId="9" xfId="0" applyNumberFormat="1" applyFill="1" applyBorder="1"/>
    <xf numFmtId="164" fontId="0" fillId="5" borderId="6" xfId="0" applyNumberFormat="1" applyFill="1" applyBorder="1"/>
    <xf numFmtId="1" fontId="0" fillId="6" borderId="5" xfId="0" applyNumberFormat="1" applyFill="1" applyBorder="1"/>
    <xf numFmtId="1" fontId="0" fillId="6" borderId="9" xfId="0" applyNumberFormat="1" applyFill="1" applyBorder="1"/>
    <xf numFmtId="0" fontId="12" fillId="5" borderId="27" xfId="0" applyFon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164" fontId="0" fillId="7" borderId="5" xfId="0" applyNumberFormat="1" applyFill="1" applyBorder="1"/>
    <xf numFmtId="0" fontId="0" fillId="0" borderId="25" xfId="0" applyBorder="1"/>
    <xf numFmtId="0" fontId="0" fillId="0" borderId="11" xfId="0" applyBorder="1"/>
    <xf numFmtId="0" fontId="0" fillId="0" borderId="32" xfId="0" applyBorder="1"/>
    <xf numFmtId="0" fontId="12" fillId="0" borderId="0" xfId="0" applyFont="1" applyBorder="1"/>
    <xf numFmtId="0" fontId="13" fillId="0" borderId="0" xfId="0" applyFont="1" applyBorder="1"/>
    <xf numFmtId="0" fontId="16" fillId="0" borderId="0" xfId="0" applyFont="1"/>
    <xf numFmtId="0" fontId="2" fillId="0" borderId="0" xfId="3" applyFont="1" applyFill="1" applyBorder="1" applyAlignment="1">
      <alignment horizontal="right" vertical="center"/>
    </xf>
    <xf numFmtId="0" fontId="17" fillId="0" borderId="25" xfId="0" applyFont="1" applyBorder="1"/>
    <xf numFmtId="0" fontId="7" fillId="8" borderId="21" xfId="3" applyFont="1" applyFill="1" applyBorder="1" applyAlignment="1">
      <alignment horizontal="center" vertical="center" wrapText="1"/>
    </xf>
    <xf numFmtId="0" fontId="7" fillId="8" borderId="21" xfId="3" applyFont="1" applyFill="1" applyBorder="1" applyAlignment="1">
      <alignment horizontal="left" vertical="center" wrapText="1"/>
    </xf>
    <xf numFmtId="164" fontId="7" fillId="8" borderId="21" xfId="3" applyNumberFormat="1" applyFont="1" applyFill="1" applyBorder="1" applyAlignment="1">
      <alignment horizontal="right" vertical="center" wrapText="1"/>
    </xf>
    <xf numFmtId="0" fontId="17" fillId="0" borderId="26" xfId="0" applyFont="1" applyBorder="1"/>
    <xf numFmtId="0" fontId="6" fillId="5" borderId="5" xfId="3" applyFont="1" applyFill="1" applyBorder="1" applyAlignment="1">
      <alignment horizontal="center" wrapText="1"/>
    </xf>
    <xf numFmtId="0" fontId="20" fillId="2" borderId="0" xfId="3" applyFont="1" applyFill="1" applyBorder="1" applyProtection="1">
      <protection locked="0"/>
    </xf>
    <xf numFmtId="0" fontId="0" fillId="6" borderId="5" xfId="0" applyFill="1" applyBorder="1" applyAlignment="1" applyProtection="1">
      <alignment horizontal="center"/>
      <protection locked="0"/>
    </xf>
    <xf numFmtId="0" fontId="21" fillId="0" borderId="0" xfId="3" applyFont="1" applyAlignment="1">
      <alignment vertical="center"/>
    </xf>
    <xf numFmtId="0" fontId="6" fillId="9" borderId="15" xfId="3" applyFont="1" applyFill="1" applyBorder="1" applyAlignment="1">
      <alignment horizontal="right" vertical="center"/>
    </xf>
    <xf numFmtId="0" fontId="19" fillId="0" borderId="0" xfId="0" applyFont="1" applyBorder="1" applyAlignment="1" applyProtection="1">
      <alignment horizontal="left"/>
      <protection locked="0"/>
    </xf>
    <xf numFmtId="0" fontId="6" fillId="5" borderId="15" xfId="3" applyFont="1" applyFill="1" applyBorder="1" applyAlignment="1">
      <alignment horizontal="center" vertical="center" wrapText="1"/>
    </xf>
    <xf numFmtId="0" fontId="6" fillId="5" borderId="5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 applyProtection="1">
      <alignment horizontal="left"/>
      <protection locked="0"/>
    </xf>
    <xf numFmtId="0" fontId="3" fillId="2" borderId="11" xfId="3" applyFont="1" applyFill="1" applyBorder="1"/>
    <xf numFmtId="0" fontId="9" fillId="2" borderId="0" xfId="3" applyFont="1" applyFill="1" applyBorder="1" applyAlignment="1">
      <alignment horizontal="right"/>
    </xf>
    <xf numFmtId="0" fontId="7" fillId="2" borderId="0" xfId="3" applyFont="1" applyFill="1"/>
    <xf numFmtId="0" fontId="31" fillId="0" borderId="0" xfId="0" applyFont="1" applyAlignment="1">
      <alignment vertical="top"/>
    </xf>
    <xf numFmtId="0" fontId="6" fillId="5" borderId="34" xfId="3" applyFont="1" applyFill="1" applyBorder="1" applyAlignment="1">
      <alignment horizontal="right" vertical="center"/>
    </xf>
    <xf numFmtId="1" fontId="6" fillId="5" borderId="4" xfId="3" applyNumberFormat="1" applyFont="1" applyFill="1" applyBorder="1" applyAlignment="1">
      <alignment horizontal="center" vertical="center"/>
    </xf>
    <xf numFmtId="1" fontId="6" fillId="5" borderId="40" xfId="3" applyNumberFormat="1" applyFont="1" applyFill="1" applyBorder="1" applyAlignment="1">
      <alignment horizontal="center" vertical="center"/>
    </xf>
    <xf numFmtId="0" fontId="26" fillId="5" borderId="13" xfId="3" applyFont="1" applyFill="1" applyBorder="1" applyAlignment="1">
      <alignment horizontal="center" vertical="top" wrapText="1"/>
    </xf>
    <xf numFmtId="0" fontId="26" fillId="5" borderId="12" xfId="3" applyFont="1" applyFill="1" applyBorder="1" applyAlignment="1">
      <alignment horizontal="center" vertical="top" wrapText="1"/>
    </xf>
    <xf numFmtId="0" fontId="26" fillId="5" borderId="14" xfId="3" applyFont="1" applyFill="1" applyBorder="1" applyAlignment="1">
      <alignment horizontal="center" vertical="top" wrapText="1"/>
    </xf>
    <xf numFmtId="0" fontId="6" fillId="5" borderId="34" xfId="3" applyFont="1" applyFill="1" applyBorder="1" applyAlignment="1">
      <alignment horizontal="center" wrapText="1"/>
    </xf>
    <xf numFmtId="0" fontId="6" fillId="5" borderId="14" xfId="3" applyFont="1" applyFill="1" applyBorder="1" applyAlignment="1">
      <alignment horizontal="center" vertical="top" wrapText="1"/>
    </xf>
    <xf numFmtId="0" fontId="6" fillId="5" borderId="16" xfId="3" applyFont="1" applyFill="1" applyBorder="1" applyAlignment="1">
      <alignment horizontal="center" wrapText="1"/>
    </xf>
    <xf numFmtId="0" fontId="6" fillId="5" borderId="12" xfId="3" applyFont="1" applyFill="1" applyBorder="1" applyAlignment="1">
      <alignment horizontal="center" vertical="top" wrapText="1"/>
    </xf>
    <xf numFmtId="0" fontId="6" fillId="5" borderId="15" xfId="3" applyFont="1" applyFill="1" applyBorder="1" applyAlignment="1">
      <alignment horizontal="center" wrapText="1"/>
    </xf>
    <xf numFmtId="0" fontId="0" fillId="10" borderId="8" xfId="0" applyFill="1" applyBorder="1" applyAlignment="1"/>
    <xf numFmtId="0" fontId="7" fillId="5" borderId="41" xfId="3" applyFont="1" applyFill="1" applyBorder="1" applyAlignment="1">
      <alignment horizontal="center"/>
    </xf>
    <xf numFmtId="0" fontId="36" fillId="2" borderId="0" xfId="3" applyFont="1" applyFill="1" applyAlignment="1">
      <alignment horizontal="left" vertical="center" wrapText="1"/>
    </xf>
    <xf numFmtId="0" fontId="2" fillId="5" borderId="31" xfId="3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2" fillId="0" borderId="0" xfId="3" applyFill="1" applyBorder="1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horizontal="center" vertical="center"/>
    </xf>
    <xf numFmtId="164" fontId="0" fillId="0" borderId="61" xfId="0" applyNumberFormat="1" applyBorder="1" applyAlignment="1">
      <alignment vertical="center"/>
    </xf>
    <xf numFmtId="0" fontId="37" fillId="5" borderId="24" xfId="0" applyFont="1" applyFill="1" applyBorder="1" applyAlignment="1">
      <alignment horizontal="left"/>
    </xf>
    <xf numFmtId="164" fontId="0" fillId="0" borderId="39" xfId="0" applyNumberFormat="1" applyBorder="1" applyAlignment="1">
      <alignment vertical="center"/>
    </xf>
    <xf numFmtId="0" fontId="2" fillId="11" borderId="48" xfId="3" applyFill="1" applyBorder="1" applyAlignment="1" applyProtection="1">
      <alignment horizontal="center"/>
      <protection locked="0"/>
    </xf>
    <xf numFmtId="0" fontId="2" fillId="11" borderId="43" xfId="3" applyFill="1" applyBorder="1" applyAlignment="1" applyProtection="1">
      <alignment horizontal="center"/>
      <protection locked="0"/>
    </xf>
    <xf numFmtId="1" fontId="6" fillId="11" borderId="12" xfId="1" applyNumberFormat="1" applyFont="1" applyFill="1" applyBorder="1" applyAlignment="1" applyProtection="1">
      <alignment horizontal="center" vertical="center"/>
      <protection locked="0"/>
    </xf>
    <xf numFmtId="1" fontId="6" fillId="11" borderId="13" xfId="1" applyNumberFormat="1" applyFont="1" applyFill="1" applyBorder="1" applyAlignment="1" applyProtection="1">
      <alignment horizontal="center" vertical="center"/>
      <protection locked="0"/>
    </xf>
    <xf numFmtId="1" fontId="6" fillId="11" borderId="34" xfId="3" applyNumberFormat="1" applyFont="1" applyFill="1" applyBorder="1" applyAlignment="1" applyProtection="1">
      <alignment horizontal="center" vertical="center"/>
      <protection locked="0"/>
    </xf>
    <xf numFmtId="1" fontId="6" fillId="11" borderId="17" xfId="3" applyNumberFormat="1" applyFont="1" applyFill="1" applyBorder="1" applyAlignment="1" applyProtection="1">
      <alignment horizontal="center" vertical="center"/>
      <protection locked="0"/>
    </xf>
    <xf numFmtId="0" fontId="41" fillId="5" borderId="17" xfId="3" applyFont="1" applyFill="1" applyBorder="1" applyAlignment="1">
      <alignment horizontal="center" wrapText="1"/>
    </xf>
    <xf numFmtId="0" fontId="41" fillId="5" borderId="18" xfId="3" applyFont="1" applyFill="1" applyBorder="1" applyAlignment="1">
      <alignment horizontal="center" wrapText="1"/>
    </xf>
    <xf numFmtId="10" fontId="0" fillId="0" borderId="0" xfId="0" applyNumberFormat="1"/>
    <xf numFmtId="0" fontId="38" fillId="7" borderId="22" xfId="3" applyFont="1" applyFill="1" applyBorder="1" applyAlignment="1">
      <alignment horizontal="center" vertical="center" wrapText="1"/>
    </xf>
    <xf numFmtId="0" fontId="39" fillId="7" borderId="23" xfId="0" applyFont="1" applyFill="1" applyBorder="1" applyAlignment="1">
      <alignment horizontal="center" vertical="center" wrapText="1"/>
    </xf>
    <xf numFmtId="0" fontId="39" fillId="7" borderId="24" xfId="0" applyFont="1" applyFill="1" applyBorder="1" applyAlignment="1">
      <alignment horizontal="center" vertical="center" wrapText="1"/>
    </xf>
    <xf numFmtId="0" fontId="7" fillId="5" borderId="23" xfId="3" applyFont="1" applyFill="1" applyBorder="1" applyAlignment="1">
      <alignment horizontal="center"/>
    </xf>
    <xf numFmtId="0" fontId="15" fillId="5" borderId="23" xfId="0" applyFont="1" applyFill="1" applyBorder="1" applyAlignment="1"/>
    <xf numFmtId="0" fontId="15" fillId="5" borderId="24" xfId="0" applyFont="1" applyFill="1" applyBorder="1" applyAlignment="1"/>
    <xf numFmtId="0" fontId="3" fillId="2" borderId="25" xfId="3" applyFont="1" applyFill="1" applyBorder="1" applyAlignment="1">
      <alignment horizontal="center" vertical="center" wrapText="1"/>
    </xf>
    <xf numFmtId="0" fontId="3" fillId="2" borderId="26" xfId="3" applyFont="1" applyFill="1" applyBorder="1" applyAlignment="1">
      <alignment horizontal="center" vertical="center" wrapText="1"/>
    </xf>
    <xf numFmtId="1" fontId="7" fillId="11" borderId="36" xfId="3" applyNumberFormat="1" applyFont="1" applyFill="1" applyBorder="1" applyAlignment="1" applyProtection="1">
      <alignment horizontal="center" vertical="center"/>
      <protection locked="0"/>
    </xf>
    <xf numFmtId="1" fontId="7" fillId="11" borderId="37" xfId="3" applyNumberFormat="1" applyFont="1" applyFill="1" applyBorder="1" applyAlignment="1" applyProtection="1">
      <alignment horizontal="center" vertical="center"/>
      <protection locked="0"/>
    </xf>
    <xf numFmtId="1" fontId="7" fillId="11" borderId="38" xfId="3" applyNumberFormat="1" applyFont="1" applyFill="1" applyBorder="1" applyAlignment="1" applyProtection="1">
      <alignment horizontal="center" vertical="center"/>
      <protection locked="0"/>
    </xf>
    <xf numFmtId="49" fontId="7" fillId="11" borderId="6" xfId="3" applyNumberFormat="1" applyFont="1" applyFill="1" applyBorder="1" applyAlignment="1" applyProtection="1">
      <alignment horizontal="center" vertical="center"/>
      <protection locked="0"/>
    </xf>
    <xf numFmtId="49" fontId="7" fillId="11" borderId="7" xfId="3" applyNumberFormat="1" applyFont="1" applyFill="1" applyBorder="1" applyAlignment="1" applyProtection="1">
      <alignment horizontal="center" vertical="center"/>
      <protection locked="0"/>
    </xf>
    <xf numFmtId="49" fontId="7" fillId="11" borderId="39" xfId="3" applyNumberFormat="1" applyFont="1" applyFill="1" applyBorder="1" applyAlignment="1" applyProtection="1">
      <alignment horizontal="center" vertical="center"/>
      <protection locked="0"/>
    </xf>
    <xf numFmtId="0" fontId="6" fillId="5" borderId="15" xfId="3" applyFont="1" applyFill="1" applyBorder="1" applyAlignment="1">
      <alignment horizontal="center" vertical="center" wrapText="1"/>
    </xf>
    <xf numFmtId="0" fontId="6" fillId="5" borderId="6" xfId="3" applyFont="1" applyFill="1" applyBorder="1" applyAlignment="1">
      <alignment horizontal="center" vertical="center" wrapText="1"/>
    </xf>
    <xf numFmtId="0" fontId="8" fillId="5" borderId="12" xfId="3" applyFont="1" applyFill="1" applyBorder="1" applyAlignment="1">
      <alignment horizontal="center" wrapText="1"/>
    </xf>
    <xf numFmtId="0" fontId="8" fillId="5" borderId="36" xfId="3" applyFont="1" applyFill="1" applyBorder="1" applyAlignment="1">
      <alignment horizontal="center" wrapText="1"/>
    </xf>
    <xf numFmtId="0" fontId="6" fillId="5" borderId="52" xfId="3" applyFont="1" applyFill="1" applyBorder="1" applyAlignment="1">
      <alignment horizontal="center" vertical="center" wrapText="1"/>
    </xf>
    <xf numFmtId="0" fontId="6" fillId="5" borderId="54" xfId="3" applyFont="1" applyFill="1" applyBorder="1" applyAlignment="1">
      <alignment horizontal="center" vertical="center" wrapText="1"/>
    </xf>
    <xf numFmtId="0" fontId="14" fillId="11" borderId="22" xfId="0" applyFont="1" applyFill="1" applyBorder="1" applyAlignment="1" applyProtection="1">
      <alignment horizontal="center"/>
      <protection locked="0"/>
    </xf>
    <xf numFmtId="0" fontId="14" fillId="11" borderId="23" xfId="0" applyFont="1" applyFill="1" applyBorder="1" applyAlignment="1" applyProtection="1">
      <alignment horizontal="center"/>
      <protection locked="0"/>
    </xf>
    <xf numFmtId="0" fontId="14" fillId="11" borderId="24" xfId="0" applyFont="1" applyFill="1" applyBorder="1" applyAlignment="1" applyProtection="1">
      <alignment horizontal="center"/>
      <protection locked="0"/>
    </xf>
    <xf numFmtId="0" fontId="9" fillId="11" borderId="25" xfId="3" applyFont="1" applyFill="1" applyBorder="1" applyAlignment="1" applyProtection="1">
      <alignment horizontal="left"/>
      <protection locked="0"/>
    </xf>
    <xf numFmtId="0" fontId="19" fillId="11" borderId="26" xfId="0" applyFont="1" applyFill="1" applyBorder="1" applyAlignment="1" applyProtection="1">
      <alignment horizontal="left"/>
      <protection locked="0"/>
    </xf>
    <xf numFmtId="0" fontId="19" fillId="11" borderId="27" xfId="0" applyFont="1" applyFill="1" applyBorder="1" applyAlignment="1" applyProtection="1">
      <alignment horizontal="left"/>
      <protection locked="0"/>
    </xf>
    <xf numFmtId="0" fontId="9" fillId="11" borderId="28" xfId="3" applyFont="1" applyFill="1" applyBorder="1" applyAlignment="1" applyProtection="1">
      <alignment horizontal="left"/>
      <protection locked="0"/>
    </xf>
    <xf numFmtId="0" fontId="19" fillId="11" borderId="0" xfId="0" applyFont="1" applyFill="1" applyBorder="1" applyAlignment="1" applyProtection="1">
      <alignment horizontal="left"/>
      <protection locked="0"/>
    </xf>
    <xf numFmtId="0" fontId="19" fillId="11" borderId="29" xfId="0" applyFont="1" applyFill="1" applyBorder="1" applyAlignment="1" applyProtection="1">
      <alignment horizontal="left"/>
      <protection locked="0"/>
    </xf>
    <xf numFmtId="0" fontId="9" fillId="11" borderId="11" xfId="3" applyFont="1" applyFill="1" applyBorder="1" applyAlignment="1" applyProtection="1">
      <alignment horizontal="left"/>
      <protection locked="0"/>
    </xf>
    <xf numFmtId="0" fontId="19" fillId="11" borderId="32" xfId="0" applyFont="1" applyFill="1" applyBorder="1" applyAlignment="1" applyProtection="1">
      <alignment horizontal="left"/>
      <protection locked="0"/>
    </xf>
    <xf numFmtId="0" fontId="19" fillId="11" borderId="33" xfId="0" applyFont="1" applyFill="1" applyBorder="1" applyAlignment="1" applyProtection="1">
      <alignment horizontal="left"/>
      <protection locked="0"/>
    </xf>
    <xf numFmtId="0" fontId="24" fillId="5" borderId="52" xfId="3" applyFont="1" applyFill="1" applyBorder="1" applyAlignment="1">
      <alignment horizontal="right" vertical="center"/>
    </xf>
    <xf numFmtId="0" fontId="23" fillId="5" borderId="53" xfId="0" applyFont="1" applyFill="1" applyBorder="1" applyAlignment="1">
      <alignment horizontal="right" vertical="center"/>
    </xf>
    <xf numFmtId="0" fontId="7" fillId="11" borderId="54" xfId="3" applyFont="1" applyFill="1" applyBorder="1" applyAlignment="1" applyProtection="1">
      <alignment horizontal="center" vertical="center"/>
      <protection locked="0"/>
    </xf>
    <xf numFmtId="0" fontId="0" fillId="11" borderId="1" xfId="0" applyFill="1" applyBorder="1" applyAlignment="1" applyProtection="1">
      <alignment horizontal="center" vertical="center"/>
      <protection locked="0"/>
    </xf>
    <xf numFmtId="0" fontId="0" fillId="11" borderId="44" xfId="0" applyFill="1" applyBorder="1" applyAlignment="1" applyProtection="1">
      <alignment horizontal="center" vertical="center"/>
      <protection locked="0"/>
    </xf>
    <xf numFmtId="0" fontId="0" fillId="11" borderId="55" xfId="0" applyFill="1" applyBorder="1" applyAlignment="1" applyProtection="1">
      <alignment horizontal="center" vertical="center"/>
      <protection locked="0"/>
    </xf>
    <xf numFmtId="0" fontId="0" fillId="11" borderId="32" xfId="0" applyFill="1" applyBorder="1" applyAlignment="1" applyProtection="1">
      <alignment horizontal="center" vertical="center"/>
      <protection locked="0"/>
    </xf>
    <xf numFmtId="0" fontId="0" fillId="11" borderId="33" xfId="0" applyFill="1" applyBorder="1" applyAlignment="1" applyProtection="1">
      <alignment horizontal="center" vertical="center"/>
      <protection locked="0"/>
    </xf>
    <xf numFmtId="0" fontId="6" fillId="5" borderId="49" xfId="3" applyFont="1" applyFill="1" applyBorder="1" applyAlignment="1">
      <alignment horizontal="center" vertical="center"/>
    </xf>
    <xf numFmtId="0" fontId="6" fillId="5" borderId="50" xfId="3" applyFont="1" applyFill="1" applyBorder="1" applyAlignment="1">
      <alignment horizontal="center" vertical="center"/>
    </xf>
    <xf numFmtId="0" fontId="6" fillId="5" borderId="51" xfId="3" applyFont="1" applyFill="1" applyBorder="1" applyAlignment="1">
      <alignment horizontal="center" vertical="center"/>
    </xf>
    <xf numFmtId="0" fontId="7" fillId="5" borderId="41" xfId="3" applyFont="1" applyFill="1" applyBorder="1" applyAlignment="1">
      <alignment horizontal="right" vertical="center"/>
    </xf>
    <xf numFmtId="0" fontId="0" fillId="5" borderId="42" xfId="0" applyFill="1" applyBorder="1" applyAlignment="1">
      <alignment horizontal="right" vertical="center"/>
    </xf>
    <xf numFmtId="49" fontId="5" fillId="11" borderId="6" xfId="3" applyNumberFormat="1" applyFont="1" applyFill="1" applyBorder="1" applyAlignment="1" applyProtection="1">
      <alignment horizontal="left" vertical="center"/>
      <protection locked="0"/>
    </xf>
    <xf numFmtId="0" fontId="0" fillId="11" borderId="7" xfId="0" applyFill="1" applyBorder="1" applyAlignment="1" applyProtection="1">
      <alignment horizontal="left" vertical="center"/>
      <protection locked="0"/>
    </xf>
    <xf numFmtId="0" fontId="0" fillId="11" borderId="39" xfId="0" applyFill="1" applyBorder="1" applyAlignment="1" applyProtection="1">
      <alignment horizontal="left" vertical="center"/>
      <protection locked="0"/>
    </xf>
    <xf numFmtId="0" fontId="6" fillId="11" borderId="25" xfId="3" applyFont="1" applyFill="1" applyBorder="1" applyAlignment="1" applyProtection="1">
      <alignment horizontal="center"/>
      <protection locked="0"/>
    </xf>
    <xf numFmtId="0" fontId="12" fillId="11" borderId="27" xfId="0" applyFont="1" applyFill="1" applyBorder="1" applyAlignment="1">
      <alignment horizontal="center"/>
    </xf>
    <xf numFmtId="0" fontId="33" fillId="5" borderId="22" xfId="0" applyFont="1" applyFill="1" applyBorder="1" applyAlignment="1">
      <alignment horizontal="right" vertical="center"/>
    </xf>
    <xf numFmtId="0" fontId="12" fillId="5" borderId="23" xfId="0" applyFont="1" applyFill="1" applyBorder="1" applyAlignment="1">
      <alignment horizontal="right"/>
    </xf>
    <xf numFmtId="0" fontId="12" fillId="5" borderId="24" xfId="0" applyFont="1" applyFill="1" applyBorder="1" applyAlignment="1">
      <alignment horizontal="right"/>
    </xf>
    <xf numFmtId="0" fontId="22" fillId="7" borderId="22" xfId="0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center" vertical="center"/>
    </xf>
    <xf numFmtId="0" fontId="23" fillId="7" borderId="24" xfId="0" applyFont="1" applyFill="1" applyBorder="1" applyAlignment="1">
      <alignment horizontal="center" vertical="center"/>
    </xf>
    <xf numFmtId="9" fontId="7" fillId="9" borderId="6" xfId="3" applyNumberFormat="1" applyFont="1" applyFill="1" applyBorder="1" applyAlignment="1" applyProtection="1">
      <alignment horizontal="center" vertical="center"/>
    </xf>
    <xf numFmtId="9" fontId="7" fillId="9" borderId="7" xfId="3" applyNumberFormat="1" applyFont="1" applyFill="1" applyBorder="1" applyAlignment="1" applyProtection="1">
      <alignment horizontal="center" vertical="center"/>
    </xf>
    <xf numFmtId="9" fontId="7" fillId="9" borderId="39" xfId="3" applyNumberFormat="1" applyFont="1" applyFill="1" applyBorder="1" applyAlignment="1" applyProtection="1">
      <alignment horizontal="center" vertical="center"/>
    </xf>
    <xf numFmtId="0" fontId="7" fillId="2" borderId="0" xfId="3" applyFont="1" applyFill="1" applyBorder="1" applyAlignment="1">
      <alignment horizontal="left" vertical="center" wrapText="1"/>
    </xf>
    <xf numFmtId="0" fontId="6" fillId="5" borderId="53" xfId="3" applyFont="1" applyFill="1" applyBorder="1" applyAlignment="1">
      <alignment horizontal="center" vertical="center" wrapText="1"/>
    </xf>
    <xf numFmtId="0" fontId="2" fillId="0" borderId="0" xfId="3" applyFill="1" applyBorder="1" applyAlignment="1">
      <alignment horizontal="left"/>
    </xf>
    <xf numFmtId="0" fontId="2" fillId="0" borderId="0" xfId="3" applyFill="1" applyBorder="1" applyAlignment="1">
      <alignment horizontal="center"/>
    </xf>
    <xf numFmtId="0" fontId="6" fillId="0" borderId="0" xfId="3" applyFont="1" applyFill="1" applyBorder="1" applyAlignment="1" applyProtection="1">
      <alignment horizontal="center"/>
    </xf>
    <xf numFmtId="0" fontId="7" fillId="5" borderId="25" xfId="3" applyFont="1" applyFill="1" applyBorder="1" applyAlignment="1">
      <alignment horizontal="center" vertical="center" wrapText="1"/>
    </xf>
    <xf numFmtId="0" fontId="7" fillId="5" borderId="26" xfId="3" applyFont="1" applyFill="1" applyBorder="1" applyAlignment="1">
      <alignment horizontal="center" vertical="center" wrapText="1"/>
    </xf>
    <xf numFmtId="0" fontId="7" fillId="5" borderId="27" xfId="3" applyFont="1" applyFill="1" applyBorder="1" applyAlignment="1">
      <alignment horizontal="center" vertical="center" wrapText="1"/>
    </xf>
    <xf numFmtId="0" fontId="7" fillId="5" borderId="30" xfId="3" applyFont="1" applyFill="1" applyBorder="1" applyAlignment="1">
      <alignment horizontal="center" vertical="center" wrapText="1"/>
    </xf>
    <xf numFmtId="0" fontId="7" fillId="5" borderId="4" xfId="3" applyFont="1" applyFill="1" applyBorder="1" applyAlignment="1">
      <alignment horizontal="center" vertical="center" wrapText="1"/>
    </xf>
    <xf numFmtId="0" fontId="7" fillId="5" borderId="47" xfId="3" applyFont="1" applyFill="1" applyBorder="1" applyAlignment="1">
      <alignment horizontal="center" vertical="center" wrapText="1"/>
    </xf>
    <xf numFmtId="0" fontId="2" fillId="5" borderId="12" xfId="3" applyFill="1" applyBorder="1" applyAlignment="1">
      <alignment horizontal="center"/>
    </xf>
    <xf numFmtId="0" fontId="2" fillId="5" borderId="36" xfId="3" applyFill="1" applyBorder="1" applyAlignment="1">
      <alignment horizontal="center"/>
    </xf>
    <xf numFmtId="0" fontId="6" fillId="5" borderId="19" xfId="3" applyFont="1" applyFill="1" applyBorder="1" applyAlignment="1">
      <alignment horizontal="center" vertical="center" wrapText="1"/>
    </xf>
    <xf numFmtId="0" fontId="6" fillId="5" borderId="1" xfId="3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center" vertical="center" wrapText="1"/>
    </xf>
    <xf numFmtId="0" fontId="6" fillId="5" borderId="32" xfId="3" applyFont="1" applyFill="1" applyBorder="1" applyAlignment="1">
      <alignment horizontal="center" vertical="center" wrapText="1"/>
    </xf>
    <xf numFmtId="0" fontId="6" fillId="3" borderId="54" xfId="3" applyFont="1" applyFill="1" applyBorder="1" applyAlignment="1">
      <alignment horizontal="left" vertical="top" wrapText="1"/>
    </xf>
    <xf numFmtId="0" fontId="6" fillId="3" borderId="1" xfId="3" applyFont="1" applyFill="1" applyBorder="1" applyAlignment="1">
      <alignment horizontal="left" vertical="top" wrapText="1"/>
    </xf>
    <xf numFmtId="0" fontId="6" fillId="3" borderId="2" xfId="3" applyFont="1" applyFill="1" applyBorder="1" applyAlignment="1">
      <alignment horizontal="left" vertical="top" wrapText="1"/>
    </xf>
    <xf numFmtId="0" fontId="6" fillId="3" borderId="56" xfId="3" applyFont="1" applyFill="1" applyBorder="1" applyAlignment="1">
      <alignment horizontal="left" vertical="top" wrapText="1"/>
    </xf>
    <xf numFmtId="0" fontId="6" fillId="3" borderId="0" xfId="3" applyFont="1" applyFill="1" applyAlignment="1">
      <alignment horizontal="left" vertical="top" wrapText="1"/>
    </xf>
    <xf numFmtId="0" fontId="6" fillId="3" borderId="57" xfId="3" applyFont="1" applyFill="1" applyBorder="1" applyAlignment="1">
      <alignment horizontal="left" vertical="top" wrapText="1"/>
    </xf>
    <xf numFmtId="0" fontId="6" fillId="3" borderId="3" xfId="3" applyFont="1" applyFill="1" applyBorder="1" applyAlignment="1">
      <alignment horizontal="left" vertical="top" wrapText="1"/>
    </xf>
    <xf numFmtId="0" fontId="6" fillId="3" borderId="4" xfId="3" applyFont="1" applyFill="1" applyBorder="1" applyAlignment="1">
      <alignment horizontal="left" vertical="top" wrapText="1"/>
    </xf>
    <xf numFmtId="0" fontId="6" fillId="3" borderId="58" xfId="3" applyFont="1" applyFill="1" applyBorder="1" applyAlignment="1">
      <alignment horizontal="left" vertical="top" wrapText="1"/>
    </xf>
    <xf numFmtId="0" fontId="7" fillId="5" borderId="41" xfId="3" applyFont="1" applyFill="1" applyBorder="1" applyAlignment="1">
      <alignment horizontal="center"/>
    </xf>
    <xf numFmtId="0" fontId="7" fillId="5" borderId="37" xfId="3" applyFont="1" applyFill="1" applyBorder="1" applyAlignment="1">
      <alignment horizontal="center"/>
    </xf>
    <xf numFmtId="0" fontId="7" fillId="5" borderId="38" xfId="3" applyFont="1" applyFill="1" applyBorder="1" applyAlignment="1">
      <alignment horizontal="center"/>
    </xf>
    <xf numFmtId="0" fontId="41" fillId="5" borderId="59" xfId="3" applyFont="1" applyFill="1" applyBorder="1" applyAlignment="1">
      <alignment horizontal="center" vertical="center" wrapText="1"/>
    </xf>
    <xf numFmtId="0" fontId="41" fillId="5" borderId="60" xfId="3" applyFont="1" applyFill="1" applyBorder="1" applyAlignment="1">
      <alignment horizontal="center" vertical="center" wrapText="1"/>
    </xf>
    <xf numFmtId="0" fontId="6" fillId="5" borderId="15" xfId="3" applyFont="1" applyFill="1" applyBorder="1" applyAlignment="1">
      <alignment horizontal="center"/>
    </xf>
    <xf numFmtId="0" fontId="6" fillId="5" borderId="6" xfId="3" applyFont="1" applyFill="1" applyBorder="1" applyAlignment="1">
      <alignment horizontal="center"/>
    </xf>
    <xf numFmtId="0" fontId="10" fillId="11" borderId="28" xfId="3" applyFont="1" applyFill="1" applyBorder="1" applyAlignment="1" applyProtection="1">
      <alignment horizontal="left" vertical="center" wrapText="1"/>
      <protection locked="0"/>
    </xf>
    <xf numFmtId="0" fontId="10" fillId="11" borderId="0" xfId="3" applyFont="1" applyFill="1" applyAlignment="1" applyProtection="1">
      <alignment horizontal="left" vertical="center" wrapText="1"/>
      <protection locked="0"/>
    </xf>
    <xf numFmtId="0" fontId="10" fillId="11" borderId="29" xfId="3" applyFont="1" applyFill="1" applyBorder="1" applyAlignment="1" applyProtection="1">
      <alignment horizontal="left" vertical="center" wrapText="1"/>
      <protection locked="0"/>
    </xf>
    <xf numFmtId="0" fontId="0" fillId="11" borderId="28" xfId="0" applyFill="1" applyBorder="1" applyAlignment="1" applyProtection="1">
      <alignment horizontal="left" vertical="center" wrapText="1"/>
      <protection locked="0"/>
    </xf>
    <xf numFmtId="0" fontId="0" fillId="11" borderId="0" xfId="0" applyFill="1" applyAlignment="1" applyProtection="1">
      <alignment horizontal="left" vertical="center" wrapText="1"/>
      <protection locked="0"/>
    </xf>
    <xf numFmtId="0" fontId="0" fillId="11" borderId="29" xfId="0" applyFill="1" applyBorder="1" applyAlignment="1" applyProtection="1">
      <alignment horizontal="left" vertical="center" wrapText="1"/>
      <protection locked="0"/>
    </xf>
    <xf numFmtId="0" fontId="0" fillId="11" borderId="11" xfId="0" applyFill="1" applyBorder="1" applyAlignment="1" applyProtection="1">
      <alignment horizontal="left" vertical="center" wrapText="1"/>
      <protection locked="0"/>
    </xf>
    <xf numFmtId="0" fontId="0" fillId="11" borderId="32" xfId="0" applyFill="1" applyBorder="1" applyAlignment="1" applyProtection="1">
      <alignment horizontal="left" vertical="center" wrapText="1"/>
      <protection locked="0"/>
    </xf>
    <xf numFmtId="0" fontId="0" fillId="11" borderId="33" xfId="0" applyFill="1" applyBorder="1" applyAlignment="1" applyProtection="1">
      <alignment horizontal="left" vertical="center" wrapText="1"/>
      <protection locked="0"/>
    </xf>
    <xf numFmtId="0" fontId="6" fillId="11" borderId="25" xfId="3" applyFont="1" applyFill="1" applyBorder="1" applyAlignment="1" applyProtection="1">
      <alignment horizontal="center" vertical="center"/>
      <protection locked="0"/>
    </xf>
    <xf numFmtId="0" fontId="12" fillId="11" borderId="27" xfId="0" applyFont="1" applyFill="1" applyBorder="1" applyAlignment="1">
      <alignment horizontal="center" vertical="center"/>
    </xf>
    <xf numFmtId="0" fontId="6" fillId="11" borderId="22" xfId="3" applyFont="1" applyFill="1" applyBorder="1" applyAlignment="1" applyProtection="1">
      <alignment horizontal="center" vertical="center"/>
      <protection locked="0"/>
    </xf>
    <xf numFmtId="0" fontId="12" fillId="11" borderId="24" xfId="0" applyFont="1" applyFill="1" applyBorder="1" applyAlignment="1">
      <alignment horizontal="center" vertical="center"/>
    </xf>
    <xf numFmtId="0" fontId="6" fillId="11" borderId="22" xfId="3" applyFont="1" applyFill="1" applyBorder="1" applyAlignment="1" applyProtection="1">
      <alignment horizontal="center"/>
      <protection locked="0"/>
    </xf>
    <xf numFmtId="0" fontId="0" fillId="11" borderId="23" xfId="0" applyFill="1" applyBorder="1" applyAlignment="1" applyProtection="1">
      <alignment horizontal="center"/>
      <protection locked="0"/>
    </xf>
    <xf numFmtId="0" fontId="0" fillId="11" borderId="24" xfId="0" applyFill="1" applyBorder="1" applyAlignment="1" applyProtection="1">
      <alignment horizontal="center"/>
      <protection locked="0"/>
    </xf>
    <xf numFmtId="0" fontId="12" fillId="11" borderId="22" xfId="0" applyFont="1" applyFill="1" applyBorder="1" applyAlignment="1" applyProtection="1">
      <alignment horizontal="center"/>
      <protection locked="0"/>
    </xf>
    <xf numFmtId="0" fontId="12" fillId="11" borderId="23" xfId="0" applyFont="1" applyFill="1" applyBorder="1" applyAlignment="1" applyProtection="1">
      <alignment horizontal="center"/>
      <protection locked="0"/>
    </xf>
    <xf numFmtId="0" fontId="12" fillId="11" borderId="24" xfId="0" applyFont="1" applyFill="1" applyBorder="1" applyAlignment="1" applyProtection="1">
      <alignment horizontal="center"/>
      <protection locked="0"/>
    </xf>
    <xf numFmtId="0" fontId="2" fillId="5" borderId="19" xfId="3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2" fillId="11" borderId="25" xfId="0" applyFont="1" applyFill="1" applyBorder="1" applyAlignment="1" applyProtection="1">
      <alignment horizontal="center" vertical="center" wrapText="1"/>
      <protection locked="0"/>
    </xf>
    <xf numFmtId="0" fontId="12" fillId="11" borderId="26" xfId="0" applyFont="1" applyFill="1" applyBorder="1" applyAlignment="1" applyProtection="1">
      <alignment horizontal="center" vertical="center" wrapText="1"/>
      <protection locked="0"/>
    </xf>
    <xf numFmtId="0" fontId="12" fillId="11" borderId="27" xfId="0" applyFont="1" applyFill="1" applyBorder="1" applyAlignment="1" applyProtection="1">
      <alignment horizontal="center" vertical="center" wrapText="1"/>
      <protection locked="0"/>
    </xf>
    <xf numFmtId="0" fontId="12" fillId="11" borderId="28" xfId="0" applyFont="1" applyFill="1" applyBorder="1" applyAlignment="1" applyProtection="1">
      <alignment horizontal="center" vertical="center" wrapText="1"/>
      <protection locked="0"/>
    </xf>
    <xf numFmtId="0" fontId="12" fillId="11" borderId="0" xfId="0" applyFont="1" applyFill="1" applyAlignment="1" applyProtection="1">
      <alignment horizontal="center" vertical="center" wrapText="1"/>
      <protection locked="0"/>
    </xf>
    <xf numFmtId="0" fontId="12" fillId="11" borderId="29" xfId="0" applyFont="1" applyFill="1" applyBorder="1" applyAlignment="1" applyProtection="1">
      <alignment horizontal="center" vertical="center" wrapText="1"/>
      <protection locked="0"/>
    </xf>
    <xf numFmtId="0" fontId="12" fillId="11" borderId="11" xfId="0" applyFont="1" applyFill="1" applyBorder="1" applyAlignment="1" applyProtection="1">
      <alignment horizontal="center" vertical="center" wrapText="1"/>
      <protection locked="0"/>
    </xf>
    <xf numFmtId="0" fontId="12" fillId="11" borderId="32" xfId="0" applyFont="1" applyFill="1" applyBorder="1" applyAlignment="1" applyProtection="1">
      <alignment horizontal="center" vertical="center" wrapText="1"/>
      <protection locked="0"/>
    </xf>
    <xf numFmtId="0" fontId="12" fillId="11" borderId="33" xfId="0" applyFont="1" applyFill="1" applyBorder="1" applyAlignment="1" applyProtection="1">
      <alignment horizontal="center" vertical="center" wrapText="1"/>
      <protection locked="0"/>
    </xf>
    <xf numFmtId="0" fontId="30" fillId="5" borderId="45" xfId="3" applyFont="1" applyFill="1" applyBorder="1" applyAlignment="1">
      <alignment horizontal="right" vertical="center" wrapText="1"/>
    </xf>
    <xf numFmtId="0" fontId="30" fillId="5" borderId="46" xfId="3" applyFont="1" applyFill="1" applyBorder="1" applyAlignment="1">
      <alignment horizontal="right" vertical="center" wrapText="1"/>
    </xf>
    <xf numFmtId="0" fontId="9" fillId="3" borderId="54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 wrapText="1"/>
    </xf>
    <xf numFmtId="0" fontId="9" fillId="3" borderId="56" xfId="3" applyFont="1" applyFill="1" applyBorder="1" applyAlignment="1">
      <alignment horizontal="center" vertical="center" wrapText="1"/>
    </xf>
    <xf numFmtId="0" fontId="9" fillId="3" borderId="0" xfId="3" applyFont="1" applyFill="1" applyAlignment="1">
      <alignment horizontal="center" vertical="center" wrapText="1"/>
    </xf>
    <xf numFmtId="0" fontId="9" fillId="3" borderId="57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9" fillId="3" borderId="4" xfId="3" applyFont="1" applyFill="1" applyBorder="1" applyAlignment="1">
      <alignment horizontal="center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24" fillId="5" borderId="31" xfId="3" applyFont="1" applyFill="1" applyBorder="1" applyAlignment="1">
      <alignment horizontal="right" wrapText="1"/>
    </xf>
    <xf numFmtId="0" fontId="18" fillId="5" borderId="8" xfId="0" applyFont="1" applyFill="1" applyBorder="1" applyAlignment="1">
      <alignment horizontal="right" wrapText="1"/>
    </xf>
    <xf numFmtId="0" fontId="6" fillId="5" borderId="10" xfId="3" applyFont="1" applyFill="1" applyBorder="1" applyAlignment="1">
      <alignment horizontal="center" vertical="center" wrapText="1"/>
    </xf>
    <xf numFmtId="0" fontId="6" fillId="5" borderId="20" xfId="3" applyFont="1" applyFill="1" applyBorder="1" applyAlignment="1">
      <alignment horizontal="center" vertical="center" wrapText="1"/>
    </xf>
    <xf numFmtId="0" fontId="41" fillId="5" borderId="10" xfId="3" applyFont="1" applyFill="1" applyBorder="1" applyAlignment="1">
      <alignment horizontal="center" vertical="center" wrapText="1"/>
    </xf>
    <xf numFmtId="0" fontId="41" fillId="5" borderId="20" xfId="3" applyFont="1" applyFill="1" applyBorder="1" applyAlignment="1">
      <alignment horizontal="center" vertical="center" wrapText="1"/>
    </xf>
    <xf numFmtId="164" fontId="12" fillId="4" borderId="22" xfId="0" applyNumberFormat="1" applyFont="1" applyFill="1" applyBorder="1" applyAlignment="1">
      <alignment horizontal="center" vertical="center"/>
    </xf>
    <xf numFmtId="0" fontId="12" fillId="4" borderId="2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164" fontId="0" fillId="0" borderId="64" xfId="0" applyNumberFormat="1" applyBorder="1" applyAlignment="1">
      <alignment vertical="center"/>
    </xf>
    <xf numFmtId="164" fontId="0" fillId="0" borderId="65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4" fillId="5" borderId="25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/>
    </xf>
    <xf numFmtId="0" fontId="12" fillId="5" borderId="23" xfId="0" applyFont="1" applyFill="1" applyBorder="1" applyAlignment="1">
      <alignment horizontal="center"/>
    </xf>
    <xf numFmtId="0" fontId="12" fillId="5" borderId="24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2" fillId="0" borderId="11" xfId="0" applyNumberFormat="1" applyFont="1" applyBorder="1" applyAlignment="1">
      <alignment horizontal="center"/>
    </xf>
    <xf numFmtId="0" fontId="12" fillId="0" borderId="32" xfId="0" applyNumberFormat="1" applyFont="1" applyBorder="1" applyAlignment="1">
      <alignment horizontal="center"/>
    </xf>
    <xf numFmtId="165" fontId="12" fillId="0" borderId="32" xfId="0" applyNumberFormat="1" applyFont="1" applyBorder="1" applyAlignment="1">
      <alignment horizontal="center"/>
    </xf>
    <xf numFmtId="165" fontId="12" fillId="0" borderId="33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11" xfId="0" applyBorder="1" applyAlignment="1"/>
    <xf numFmtId="0" fontId="0" fillId="0" borderId="32" xfId="0" applyBorder="1" applyAlignment="1"/>
    <xf numFmtId="165" fontId="18" fillId="0" borderId="32" xfId="0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2" fillId="0" borderId="33" xfId="0" applyNumberFormat="1" applyFont="1" applyBorder="1" applyAlignment="1">
      <alignment horizontal="center"/>
    </xf>
    <xf numFmtId="0" fontId="15" fillId="0" borderId="28" xfId="0" applyFont="1" applyBorder="1" applyAlignment="1"/>
    <xf numFmtId="0" fontId="15" fillId="0" borderId="0" xfId="0" applyFont="1" applyBorder="1" applyAlignment="1"/>
    <xf numFmtId="0" fontId="15" fillId="0" borderId="29" xfId="0" applyFont="1" applyBorder="1" applyAlignment="1"/>
    <xf numFmtId="0" fontId="40" fillId="11" borderId="26" xfId="0" applyFont="1" applyFill="1" applyBorder="1" applyAlignment="1">
      <alignment horizontal="center" vertical="center" wrapText="1"/>
    </xf>
    <xf numFmtId="0" fontId="40" fillId="11" borderId="27" xfId="0" applyFont="1" applyFill="1" applyBorder="1" applyAlignment="1">
      <alignment horizontal="center" vertical="center" wrapText="1"/>
    </xf>
    <xf numFmtId="0" fontId="40" fillId="11" borderId="0" xfId="0" applyFont="1" applyFill="1" applyBorder="1" applyAlignment="1">
      <alignment horizontal="center" vertical="center" wrapText="1"/>
    </xf>
    <xf numFmtId="0" fontId="40" fillId="11" borderId="29" xfId="0" applyFont="1" applyFill="1" applyBorder="1" applyAlignment="1">
      <alignment horizontal="center" vertical="center" wrapText="1"/>
    </xf>
    <xf numFmtId="0" fontId="40" fillId="11" borderId="32" xfId="0" applyFont="1" applyFill="1" applyBorder="1" applyAlignment="1">
      <alignment horizontal="center" vertical="center" wrapText="1"/>
    </xf>
    <xf numFmtId="0" fontId="40" fillId="11" borderId="33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" fontId="12" fillId="0" borderId="0" xfId="0" quotePrefix="1" applyNumberFormat="1" applyFont="1" applyBorder="1" applyAlignment="1">
      <alignment horizontal="center"/>
    </xf>
    <xf numFmtId="0" fontId="12" fillId="5" borderId="26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0" fontId="12" fillId="5" borderId="33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32" xfId="0" applyFont="1" applyBorder="1" applyAlignment="1">
      <alignment horizontal="right"/>
    </xf>
    <xf numFmtId="0" fontId="0" fillId="0" borderId="32" xfId="0" applyBorder="1" applyAlignment="1">
      <alignment horizontal="right"/>
    </xf>
    <xf numFmtId="0" fontId="16" fillId="4" borderId="22" xfId="0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</cellXfs>
  <cellStyles count="4">
    <cellStyle name="Currency" xfId="1" builtinId="4"/>
    <cellStyle name="Normal" xfId="0" builtinId="0"/>
    <cellStyle name="Normal_Kennametal Inc. Drill Reconditioning Form July 04 Revised Feb 05" xfId="3" xr:uid="{00000000-0005-0000-0000-000002000000}"/>
    <cellStyle name="Percent" xfId="2" builtinId="5"/>
  </cellStyles>
  <dxfs count="7"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  <dxf>
      <fill>
        <patternFill>
          <bgColor rgb="FFFF0000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U$18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24393</xdr:colOff>
      <xdr:row>1</xdr:row>
      <xdr:rowOff>34848</xdr:rowOff>
    </xdr:from>
    <xdr:to>
      <xdr:col>11</xdr:col>
      <xdr:colOff>23232</xdr:colOff>
      <xdr:row>1</xdr:row>
      <xdr:rowOff>34848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24393" y="801494"/>
          <a:ext cx="12265180" cy="0"/>
        </a:xfrm>
        <a:prstGeom prst="line">
          <a:avLst/>
        </a:prstGeom>
        <a:noFill/>
        <a:ln w="762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10</xdr:row>
          <xdr:rowOff>213360</xdr:rowOff>
        </xdr:from>
        <xdr:to>
          <xdr:col>9</xdr:col>
          <xdr:colOff>739140</xdr:colOff>
          <xdr:row>12</xdr:row>
          <xdr:rowOff>30480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411480</xdr:colOff>
          <xdr:row>10</xdr:row>
          <xdr:rowOff>220980</xdr:rowOff>
        </xdr:from>
        <xdr:to>
          <xdr:col>10</xdr:col>
          <xdr:colOff>784860</xdr:colOff>
          <xdr:row>12</xdr:row>
          <xdr:rowOff>30480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330200</xdr:colOff>
      <xdr:row>0</xdr:row>
      <xdr:rowOff>93133</xdr:rowOff>
    </xdr:from>
    <xdr:to>
      <xdr:col>10</xdr:col>
      <xdr:colOff>1109133</xdr:colOff>
      <xdr:row>0</xdr:row>
      <xdr:rowOff>822837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30933" y="93133"/>
          <a:ext cx="2040467" cy="7297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90055</xdr:colOff>
      <xdr:row>1</xdr:row>
      <xdr:rowOff>110836</xdr:rowOff>
    </xdr:from>
    <xdr:to>
      <xdr:col>5</xdr:col>
      <xdr:colOff>177033</xdr:colOff>
      <xdr:row>3</xdr:row>
      <xdr:rowOff>27709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473" y="173181"/>
          <a:ext cx="1278469" cy="457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65"/>
  <sheetViews>
    <sheetView showGridLines="0" tabSelected="1" zoomScale="50" zoomScaleNormal="50" workbookViewId="0">
      <selection activeCell="K39" sqref="K39"/>
    </sheetView>
  </sheetViews>
  <sheetFormatPr defaultColWidth="0" defaultRowHeight="22.05" customHeight="1" zeroHeight="1" x14ac:dyDescent="0.55000000000000004"/>
  <cols>
    <col min="1" max="1" width="40.1015625" customWidth="1"/>
    <col min="2" max="4" width="9.1015625" customWidth="1"/>
    <col min="5" max="5" width="8.89453125" customWidth="1"/>
    <col min="6" max="6" width="15" bestFit="1" customWidth="1"/>
    <col min="7" max="7" width="14.7890625" style="7" customWidth="1"/>
    <col min="8" max="9" width="20.41796875" customWidth="1"/>
    <col min="10" max="11" width="18.41796875" customWidth="1"/>
    <col min="12" max="12" width="2.1015625" customWidth="1"/>
    <col min="13" max="13" width="1.89453125" hidden="1" customWidth="1"/>
    <col min="14" max="15" width="22.7890625" hidden="1" customWidth="1"/>
    <col min="16" max="16" width="43.41796875" hidden="1" customWidth="1"/>
    <col min="17" max="16384" width="22.7890625" hidden="1"/>
  </cols>
  <sheetData>
    <row r="1" spans="1:23" ht="69" customHeight="1" x14ac:dyDescent="0.55000000000000004">
      <c r="A1" s="153" t="s">
        <v>166</v>
      </c>
      <c r="B1" s="154"/>
      <c r="C1" s="154"/>
      <c r="D1" s="154"/>
      <c r="E1" s="154"/>
      <c r="F1" s="154"/>
      <c r="G1" s="154"/>
      <c r="H1" s="154"/>
      <c r="I1" s="154"/>
      <c r="J1" s="154"/>
      <c r="K1" s="14"/>
      <c r="L1" s="15"/>
      <c r="P1" s="92"/>
    </row>
    <row r="2" spans="1:23" ht="14.7" thickBot="1" x14ac:dyDescent="0.6">
      <c r="A2" s="16"/>
      <c r="B2" s="17"/>
      <c r="C2" s="18"/>
      <c r="D2" s="18"/>
      <c r="E2" s="18"/>
      <c r="F2" s="18"/>
      <c r="G2" s="19"/>
      <c r="H2" s="20"/>
      <c r="I2" s="20"/>
      <c r="J2" s="20"/>
      <c r="K2" s="20"/>
      <c r="L2" s="21"/>
    </row>
    <row r="3" spans="1:23" ht="23.4" thickBot="1" x14ac:dyDescent="0.9">
      <c r="A3" s="13" t="s">
        <v>106</v>
      </c>
      <c r="B3" s="167" t="s">
        <v>41</v>
      </c>
      <c r="C3" s="168"/>
      <c r="D3" s="168"/>
      <c r="E3" s="169"/>
      <c r="F3" s="124"/>
      <c r="G3" s="109" t="s">
        <v>47</v>
      </c>
      <c r="H3" s="18"/>
      <c r="I3" s="22"/>
      <c r="J3" s="20"/>
      <c r="K3" s="18"/>
      <c r="L3" s="21"/>
    </row>
    <row r="4" spans="1:23" ht="22.8" thickBot="1" x14ac:dyDescent="0.8">
      <c r="A4" s="34" t="s">
        <v>167</v>
      </c>
      <c r="B4" s="35"/>
      <c r="C4" s="35"/>
      <c r="D4" s="36"/>
      <c r="E4" s="37"/>
      <c r="F4" s="108" t="s">
        <v>42</v>
      </c>
      <c r="G4" s="170"/>
      <c r="H4" s="171"/>
      <c r="I4" s="171"/>
      <c r="J4" s="171"/>
      <c r="K4" s="172"/>
      <c r="L4" s="21"/>
      <c r="O4" s="41" t="s">
        <v>7</v>
      </c>
      <c r="P4" s="40"/>
      <c r="Q4" s="15"/>
    </row>
    <row r="5" spans="1:23" ht="22.5" x14ac:dyDescent="0.75">
      <c r="A5" s="23" t="s">
        <v>43</v>
      </c>
      <c r="B5" s="24"/>
      <c r="C5" s="24"/>
      <c r="D5" s="24"/>
      <c r="E5" s="38"/>
      <c r="F5" s="24"/>
      <c r="G5" s="173"/>
      <c r="H5" s="174"/>
      <c r="I5" s="174"/>
      <c r="J5" s="174"/>
      <c r="K5" s="175"/>
      <c r="L5" s="21"/>
      <c r="O5" s="45" t="s">
        <v>8</v>
      </c>
      <c r="P5" s="48" t="s">
        <v>11</v>
      </c>
      <c r="Q5" s="49" t="s">
        <v>13</v>
      </c>
    </row>
    <row r="6" spans="1:23" ht="22.5" x14ac:dyDescent="0.75">
      <c r="A6" s="23" t="s">
        <v>44</v>
      </c>
      <c r="B6" s="24"/>
      <c r="C6" s="24"/>
      <c r="D6" s="24"/>
      <c r="E6" s="38"/>
      <c r="F6" s="24"/>
      <c r="G6" s="173"/>
      <c r="H6" s="174"/>
      <c r="I6" s="174"/>
      <c r="J6" s="174"/>
      <c r="K6" s="175"/>
      <c r="L6" s="21"/>
      <c r="O6" s="46" t="s">
        <v>9</v>
      </c>
      <c r="P6" s="48" t="s">
        <v>6</v>
      </c>
      <c r="Q6" s="49" t="s">
        <v>14</v>
      </c>
    </row>
    <row r="7" spans="1:23" ht="22.8" thickBot="1" x14ac:dyDescent="0.8">
      <c r="A7" s="23" t="s">
        <v>45</v>
      </c>
      <c r="B7" s="24"/>
      <c r="C7" s="24"/>
      <c r="D7" s="24"/>
      <c r="E7" s="38"/>
      <c r="F7" s="24"/>
      <c r="G7" s="173"/>
      <c r="H7" s="174"/>
      <c r="I7" s="174"/>
      <c r="J7" s="174"/>
      <c r="K7" s="175"/>
      <c r="L7" s="21"/>
      <c r="O7" s="47" t="s">
        <v>10</v>
      </c>
      <c r="P7" s="50" t="s">
        <v>12</v>
      </c>
      <c r="Q7" s="51" t="s">
        <v>15</v>
      </c>
      <c r="W7" s="99" t="b">
        <v>1</v>
      </c>
    </row>
    <row r="8" spans="1:23" ht="22.2" customHeight="1" thickBot="1" x14ac:dyDescent="0.8">
      <c r="A8" s="107" t="s">
        <v>46</v>
      </c>
      <c r="B8" s="31"/>
      <c r="C8" s="31"/>
      <c r="D8" s="31"/>
      <c r="E8" s="39"/>
      <c r="F8" s="18"/>
      <c r="G8" s="176"/>
      <c r="H8" s="177"/>
      <c r="I8" s="177"/>
      <c r="J8" s="177"/>
      <c r="K8" s="178"/>
      <c r="L8" s="21"/>
      <c r="W8" s="99" t="b">
        <v>0</v>
      </c>
    </row>
    <row r="9" spans="1:23" ht="7.2" customHeight="1" thickBot="1" x14ac:dyDescent="0.8">
      <c r="A9" s="16"/>
      <c r="B9" s="18"/>
      <c r="C9" s="18"/>
      <c r="D9" s="18"/>
      <c r="E9" s="18"/>
      <c r="F9" s="18"/>
      <c r="G9" s="106"/>
      <c r="H9" s="103"/>
      <c r="I9" s="103"/>
      <c r="J9" s="103"/>
      <c r="K9" s="103"/>
      <c r="L9" s="21"/>
      <c r="W9" s="99"/>
    </row>
    <row r="10" spans="1:23" ht="18" customHeight="1" thickBot="1" x14ac:dyDescent="0.8">
      <c r="A10" s="16"/>
      <c r="B10" s="18"/>
      <c r="C10" s="18"/>
      <c r="D10" s="18"/>
      <c r="E10" s="18"/>
      <c r="F10" s="18"/>
      <c r="G10" s="106"/>
      <c r="H10" s="200" t="s">
        <v>40</v>
      </c>
      <c r="I10" s="201"/>
      <c r="J10" s="202"/>
      <c r="K10" s="103"/>
      <c r="L10" s="21"/>
      <c r="W10" s="99"/>
    </row>
    <row r="11" spans="1:23" ht="6.6" customHeight="1" thickBot="1" x14ac:dyDescent="0.8">
      <c r="A11" s="16"/>
      <c r="B11" s="18"/>
      <c r="C11" s="18"/>
      <c r="D11" s="18"/>
      <c r="E11" s="18"/>
      <c r="F11" s="18"/>
      <c r="G11" s="58"/>
      <c r="H11" s="58"/>
      <c r="I11" s="58"/>
      <c r="J11" s="58"/>
      <c r="K11" s="58"/>
      <c r="L11" s="21"/>
      <c r="W11" s="99" t="b">
        <v>0</v>
      </c>
    </row>
    <row r="12" spans="1:23" ht="14.7" thickBot="1" x14ac:dyDescent="0.6">
      <c r="A12" s="25"/>
      <c r="B12" s="20"/>
      <c r="C12" s="20"/>
      <c r="D12" s="20"/>
      <c r="E12" s="3"/>
      <c r="F12" s="3"/>
      <c r="G12" s="197" t="s">
        <v>60</v>
      </c>
      <c r="H12" s="198"/>
      <c r="I12" s="199"/>
      <c r="J12" s="138"/>
      <c r="K12" s="139"/>
      <c r="L12" s="21"/>
      <c r="P12" s="54" t="s">
        <v>19</v>
      </c>
      <c r="Q12" s="53">
        <v>0.25</v>
      </c>
    </row>
    <row r="13" spans="1:23" ht="28.2" x14ac:dyDescent="0.55000000000000004">
      <c r="A13" s="43" t="s">
        <v>52</v>
      </c>
      <c r="B13" s="155"/>
      <c r="C13" s="156"/>
      <c r="D13" s="157"/>
      <c r="E13" s="18"/>
      <c r="F13" s="163"/>
      <c r="G13" s="164"/>
      <c r="H13" s="115" t="s">
        <v>66</v>
      </c>
      <c r="I13" s="114" t="s">
        <v>66</v>
      </c>
      <c r="J13" s="114" t="s">
        <v>67</v>
      </c>
      <c r="K13" s="116" t="s">
        <v>67</v>
      </c>
      <c r="L13" s="21"/>
      <c r="P13" s="54" t="s">
        <v>16</v>
      </c>
      <c r="Q13" s="52">
        <v>0.73</v>
      </c>
      <c r="S13" s="54" t="s">
        <v>31</v>
      </c>
      <c r="T13" s="52">
        <v>10</v>
      </c>
      <c r="V13" s="54" t="s">
        <v>35</v>
      </c>
      <c r="W13" s="52" t="str">
        <f>IF(W7=TRUE,A30,IF(W8=TRUE,A31,IF(W11=TRUE,A32,B33)))</f>
        <v xml:space="preserve">UPS Recoger Cuenta :  </v>
      </c>
    </row>
    <row r="14" spans="1:23" ht="18.600000000000001" customHeight="1" x14ac:dyDescent="0.55000000000000004">
      <c r="A14" s="102" t="s">
        <v>39</v>
      </c>
      <c r="B14" s="203">
        <v>0</v>
      </c>
      <c r="C14" s="204"/>
      <c r="D14" s="205"/>
      <c r="E14" s="18"/>
      <c r="F14" s="161" t="s">
        <v>64</v>
      </c>
      <c r="G14" s="162"/>
      <c r="H14" s="104" t="s">
        <v>68</v>
      </c>
      <c r="I14" s="105" t="s">
        <v>69</v>
      </c>
      <c r="J14" s="105" t="s">
        <v>68</v>
      </c>
      <c r="K14" s="56" t="s">
        <v>69</v>
      </c>
      <c r="L14" s="21"/>
      <c r="P14" s="54" t="s">
        <v>17</v>
      </c>
      <c r="Q14" s="53">
        <v>0.25</v>
      </c>
      <c r="S14" s="54" t="s">
        <v>32</v>
      </c>
      <c r="T14" s="52">
        <v>5</v>
      </c>
      <c r="V14" s="54"/>
      <c r="W14" s="52"/>
    </row>
    <row r="15" spans="1:23" ht="32.4" customHeight="1" thickBot="1" x14ac:dyDescent="0.6">
      <c r="A15" s="42" t="s">
        <v>53</v>
      </c>
      <c r="B15" s="158"/>
      <c r="C15" s="159"/>
      <c r="D15" s="160"/>
      <c r="E15" s="18"/>
      <c r="F15" s="165" t="s">
        <v>65</v>
      </c>
      <c r="G15" s="166"/>
      <c r="H15" s="117" t="s">
        <v>169</v>
      </c>
      <c r="I15" s="57" t="s">
        <v>169</v>
      </c>
      <c r="J15" s="144" t="s">
        <v>169</v>
      </c>
      <c r="K15" s="145" t="s">
        <v>169</v>
      </c>
      <c r="L15" s="21"/>
      <c r="P15" s="54" t="s">
        <v>18</v>
      </c>
      <c r="Q15" s="59">
        <v>1.1399999999999999</v>
      </c>
    </row>
    <row r="16" spans="1:23" ht="15.75" customHeight="1" thickBot="1" x14ac:dyDescent="0.65">
      <c r="A16" s="42" t="s">
        <v>55</v>
      </c>
      <c r="B16" s="192"/>
      <c r="C16" s="193"/>
      <c r="D16" s="194"/>
      <c r="E16" s="18"/>
      <c r="F16" s="187" t="s">
        <v>0</v>
      </c>
      <c r="G16" s="150" t="s">
        <v>61</v>
      </c>
      <c r="H16" s="151"/>
      <c r="I16" s="151"/>
      <c r="J16" s="151"/>
      <c r="K16" s="152"/>
      <c r="L16" s="21"/>
    </row>
    <row r="17" spans="1:31" ht="15.3" thickBot="1" x14ac:dyDescent="0.6">
      <c r="A17" s="42" t="s">
        <v>54</v>
      </c>
      <c r="B17" s="192"/>
      <c r="C17" s="193"/>
      <c r="D17" s="194"/>
      <c r="E17" s="18"/>
      <c r="F17" s="188"/>
      <c r="G17" s="70" t="s">
        <v>62</v>
      </c>
      <c r="H17" s="140"/>
      <c r="I17" s="141"/>
      <c r="J17" s="141"/>
      <c r="K17" s="141"/>
      <c r="L17" s="26"/>
      <c r="Q17" s="61" t="s">
        <v>23</v>
      </c>
      <c r="R17" s="60" t="s">
        <v>24</v>
      </c>
      <c r="S17" s="60" t="s">
        <v>25</v>
      </c>
      <c r="T17" s="60" t="s">
        <v>26</v>
      </c>
      <c r="U17" s="74" t="s">
        <v>20</v>
      </c>
      <c r="V17" s="60" t="s">
        <v>20</v>
      </c>
      <c r="W17" s="60" t="s">
        <v>21</v>
      </c>
      <c r="X17" s="77" t="s">
        <v>33</v>
      </c>
      <c r="Y17" s="60" t="s">
        <v>27</v>
      </c>
      <c r="Z17" s="66" t="s">
        <v>28</v>
      </c>
      <c r="AA17" s="77" t="s">
        <v>22</v>
      </c>
      <c r="AB17" s="83" t="s">
        <v>34</v>
      </c>
      <c r="AC17" s="61" t="s">
        <v>29</v>
      </c>
      <c r="AD17" s="61" t="s">
        <v>30</v>
      </c>
      <c r="AE17" s="61" t="s">
        <v>105</v>
      </c>
    </row>
    <row r="18" spans="1:31" ht="15.3" thickBot="1" x14ac:dyDescent="0.6">
      <c r="A18" s="42" t="s">
        <v>56</v>
      </c>
      <c r="B18" s="192"/>
      <c r="C18" s="193"/>
      <c r="D18" s="194"/>
      <c r="E18" s="18"/>
      <c r="F18" s="189"/>
      <c r="G18" s="71" t="s">
        <v>63</v>
      </c>
      <c r="H18" s="142"/>
      <c r="I18" s="143"/>
      <c r="J18" s="143"/>
      <c r="K18" s="143"/>
      <c r="L18" s="21"/>
      <c r="N18" s="146"/>
      <c r="O18" s="62">
        <v>5197563</v>
      </c>
      <c r="P18" s="69" t="s">
        <v>107</v>
      </c>
      <c r="Q18" s="64">
        <v>40.698239999999998</v>
      </c>
      <c r="R18" s="67">
        <f>Q18*(1+$Q$12)</f>
        <v>50.872799999999998</v>
      </c>
      <c r="S18" s="67">
        <f>Q18+$Q$15</f>
        <v>41.838239999999999</v>
      </c>
      <c r="T18" s="67">
        <f>R18+$Q$15</f>
        <v>52.012799999999999</v>
      </c>
      <c r="U18" s="100">
        <v>2</v>
      </c>
      <c r="V18" s="76" t="str">
        <f>IF(AA18=0,"",IF(U18=1,"YES","NO"))</f>
        <v/>
      </c>
      <c r="W18" s="76" t="str">
        <f t="shared" ref="W18:W33" si="0">IF(AA18=0,"",IF(AA18&lt;$T$13,"YES","NO"))</f>
        <v/>
      </c>
      <c r="X18" s="78" t="str">
        <f>CONCATENATE(V18,"-",W18)</f>
        <v>-</v>
      </c>
      <c r="Y18" s="79" t="str">
        <f>IF(AA18=0,"",IF(X18="NO-NO",Q18,IF(X18="NO-YES",R18,IF(X18="YES-NO",S18,T18))))</f>
        <v/>
      </c>
      <c r="Z18" s="80" t="str">
        <f>IF(Y18="","",Y18/$Q$13)</f>
        <v/>
      </c>
      <c r="AA18" s="82">
        <f>H17</f>
        <v>0</v>
      </c>
      <c r="AB18" s="84" t="str">
        <f>IF(AA18=0,"",AA18)</f>
        <v/>
      </c>
      <c r="AC18" s="85" t="str">
        <f>IF(AA18=0,"",IF($B$3="CANADA",(Z18*(1-$B$14)),(Y18*(1-$B$14))))</f>
        <v/>
      </c>
      <c r="AD18" s="85" t="str">
        <f>IF(AA18=0,"",AB18*AC18)</f>
        <v/>
      </c>
      <c r="AE18" s="122" t="str">
        <f>P18</f>
        <v>EM 3/8"D x 3"-4"OAL X &lt;=3XD FL- CUADRADO</v>
      </c>
    </row>
    <row r="19" spans="1:31" ht="15.9" thickBot="1" x14ac:dyDescent="0.65">
      <c r="A19" s="111" t="s">
        <v>57</v>
      </c>
      <c r="B19" s="192"/>
      <c r="C19" s="193"/>
      <c r="D19" s="194"/>
      <c r="E19" s="18" t="s">
        <v>38</v>
      </c>
      <c r="F19" s="187" t="s">
        <v>1</v>
      </c>
      <c r="G19" s="150" t="s">
        <v>61</v>
      </c>
      <c r="H19" s="151"/>
      <c r="I19" s="151"/>
      <c r="J19" s="151"/>
      <c r="K19" s="152"/>
      <c r="L19" s="21"/>
      <c r="O19" s="62">
        <v>5197563</v>
      </c>
      <c r="P19" s="69" t="s">
        <v>131</v>
      </c>
      <c r="Q19" s="65">
        <f>Q18*(1+$Q$14)</f>
        <v>50.872799999999998</v>
      </c>
      <c r="R19" s="65">
        <f t="shared" ref="R19:R65" si="1">Q19*(1+$Q$12)</f>
        <v>63.590999999999994</v>
      </c>
      <c r="S19" s="65">
        <f t="shared" ref="S19:S21" si="2">Q19+$Q$15</f>
        <v>52.012799999999999</v>
      </c>
      <c r="T19" s="65">
        <f t="shared" ref="T19:T21" si="3">R19+$Q$15</f>
        <v>64.730999999999995</v>
      </c>
      <c r="U19" s="75">
        <f>$U$18</f>
        <v>2</v>
      </c>
      <c r="V19" s="76" t="str">
        <f t="shared" ref="V19:V65" si="4">IF(AA19=0,"",IF(U19=1,"YES","NO"))</f>
        <v/>
      </c>
      <c r="W19" s="73" t="str">
        <f t="shared" si="0"/>
        <v/>
      </c>
      <c r="X19" s="75" t="str">
        <f t="shared" ref="X19:X65" si="5">CONCATENATE(V19,"-",W19)</f>
        <v>-</v>
      </c>
      <c r="Y19" s="63" t="str">
        <f t="shared" ref="Y19:Y65" si="6">IF(AA19=0,"",IF(X19="NO-NO",Q19,IF(X19="NO-YES",R19,IF(X19="YES-NO",S19,T19))))</f>
        <v/>
      </c>
      <c r="Z19" s="80" t="str">
        <f t="shared" ref="Z19:Z65" si="7">IF(Y19="","",Y19/$Q$13)</f>
        <v/>
      </c>
      <c r="AA19" s="81">
        <f>H18</f>
        <v>0</v>
      </c>
      <c r="AB19" s="84" t="str">
        <f t="shared" ref="AB19:AB65" si="8">IF(AA19=0,"",AA19)</f>
        <v/>
      </c>
      <c r="AC19" s="85" t="str">
        <f t="shared" ref="AC19:AC65" si="9">IF(AA19=0,"",IF($B$3="CANADA",(Z19*(1-$B$14)),(Y19*(1-$B$14))))</f>
        <v/>
      </c>
      <c r="AD19" s="85" t="str">
        <f t="shared" ref="AD19:AD65" si="10">IF(AA19=0,"",AB19*AC19)</f>
        <v/>
      </c>
      <c r="AE19" s="122" t="str">
        <f t="shared" ref="AE19:AE65" si="11">P19</f>
        <v>EM 3/8"D x 3"-4"OAL X &lt;=3XD FL - PELOTA</v>
      </c>
    </row>
    <row r="20" spans="1:31" ht="14.7" thickBot="1" x14ac:dyDescent="0.6">
      <c r="A20" s="25"/>
      <c r="B20" s="20"/>
      <c r="C20" s="20"/>
      <c r="D20" s="20"/>
      <c r="E20" s="18"/>
      <c r="F20" s="188"/>
      <c r="G20" s="70" t="s">
        <v>62</v>
      </c>
      <c r="H20" s="140"/>
      <c r="I20" s="141"/>
      <c r="J20" s="141"/>
      <c r="K20" s="141"/>
      <c r="L20" s="26"/>
      <c r="O20" s="62">
        <v>5197565</v>
      </c>
      <c r="P20" s="69" t="s">
        <v>108</v>
      </c>
      <c r="Q20" s="64">
        <v>42.869640000000004</v>
      </c>
      <c r="R20" s="65">
        <f t="shared" si="1"/>
        <v>53.587050000000005</v>
      </c>
      <c r="S20" s="65">
        <f t="shared" si="2"/>
        <v>44.009640000000005</v>
      </c>
      <c r="T20" s="65">
        <f t="shared" si="3"/>
        <v>54.727050000000006</v>
      </c>
      <c r="U20" s="75">
        <f t="shared" ref="U20:U65" si="12">$U$18</f>
        <v>2</v>
      </c>
      <c r="V20" s="76" t="str">
        <f t="shared" si="4"/>
        <v/>
      </c>
      <c r="W20" s="73" t="str">
        <f t="shared" si="0"/>
        <v/>
      </c>
      <c r="X20" s="75" t="str">
        <f t="shared" si="5"/>
        <v>-</v>
      </c>
      <c r="Y20" s="63" t="str">
        <f t="shared" si="6"/>
        <v/>
      </c>
      <c r="Z20" s="80" t="str">
        <f t="shared" si="7"/>
        <v/>
      </c>
      <c r="AA20" s="81">
        <f>I17</f>
        <v>0</v>
      </c>
      <c r="AB20" s="84" t="str">
        <f t="shared" si="8"/>
        <v/>
      </c>
      <c r="AC20" s="85" t="str">
        <f t="shared" si="9"/>
        <v/>
      </c>
      <c r="AD20" s="85" t="str">
        <f t="shared" si="10"/>
        <v/>
      </c>
      <c r="AE20" s="122" t="str">
        <f t="shared" si="11"/>
        <v>EM 3/8"D x 5"-6"OAL X &lt;=3XD FL- CUADRADO</v>
      </c>
    </row>
    <row r="21" spans="1:31" ht="15.75" customHeight="1" thickBot="1" x14ac:dyDescent="0.6">
      <c r="A21" s="190" t="s">
        <v>48</v>
      </c>
      <c r="B21" s="191"/>
      <c r="C21" s="195" t="s">
        <v>155</v>
      </c>
      <c r="D21" s="196"/>
      <c r="E21" s="18"/>
      <c r="F21" s="189"/>
      <c r="G21" s="71" t="s">
        <v>63</v>
      </c>
      <c r="H21" s="142"/>
      <c r="I21" s="143"/>
      <c r="J21" s="143"/>
      <c r="K21" s="143"/>
      <c r="L21" s="21"/>
      <c r="O21" s="62">
        <v>5197565</v>
      </c>
      <c r="P21" s="69" t="s">
        <v>132</v>
      </c>
      <c r="Q21" s="65">
        <f>Q20*(1+$Q$14)</f>
        <v>53.587050000000005</v>
      </c>
      <c r="R21" s="65">
        <f t="shared" si="1"/>
        <v>66.983812499999999</v>
      </c>
      <c r="S21" s="65">
        <f t="shared" si="2"/>
        <v>54.727050000000006</v>
      </c>
      <c r="T21" s="65">
        <f t="shared" si="3"/>
        <v>68.1238125</v>
      </c>
      <c r="U21" s="75">
        <f t="shared" si="12"/>
        <v>2</v>
      </c>
      <c r="V21" s="76" t="str">
        <f t="shared" si="4"/>
        <v/>
      </c>
      <c r="W21" s="73" t="str">
        <f t="shared" si="0"/>
        <v/>
      </c>
      <c r="X21" s="75" t="str">
        <f t="shared" si="5"/>
        <v>-</v>
      </c>
      <c r="Y21" s="63" t="str">
        <f t="shared" si="6"/>
        <v/>
      </c>
      <c r="Z21" s="80" t="str">
        <f t="shared" si="7"/>
        <v/>
      </c>
      <c r="AA21" s="81">
        <f>I18</f>
        <v>0</v>
      </c>
      <c r="AB21" s="84" t="str">
        <f t="shared" si="8"/>
        <v/>
      </c>
      <c r="AC21" s="85" t="str">
        <f t="shared" si="9"/>
        <v/>
      </c>
      <c r="AD21" s="85" t="str">
        <f t="shared" si="10"/>
        <v/>
      </c>
      <c r="AE21" s="122" t="str">
        <f t="shared" si="11"/>
        <v>EM 3/8"D x 5"-6"OAL X &lt;=3XD FL - PELOTA</v>
      </c>
    </row>
    <row r="22" spans="1:31" ht="15.9" thickBot="1" x14ac:dyDescent="0.65">
      <c r="A22" s="179" t="s">
        <v>58</v>
      </c>
      <c r="B22" s="181"/>
      <c r="C22" s="182"/>
      <c r="D22" s="183"/>
      <c r="E22" s="18"/>
      <c r="F22" s="187" t="s">
        <v>2</v>
      </c>
      <c r="G22" s="150" t="s">
        <v>61</v>
      </c>
      <c r="H22" s="151"/>
      <c r="I22" s="151"/>
      <c r="J22" s="151"/>
      <c r="K22" s="152"/>
      <c r="L22" s="21"/>
      <c r="O22" s="62">
        <v>5197566</v>
      </c>
      <c r="P22" s="69" t="s">
        <v>109</v>
      </c>
      <c r="Q22" s="64">
        <v>45.42362</v>
      </c>
      <c r="R22" s="65">
        <f t="shared" si="1"/>
        <v>56.779525</v>
      </c>
      <c r="S22" s="65">
        <f t="shared" ref="S22:S25" si="13">Q22+$Q$15</f>
        <v>46.56362</v>
      </c>
      <c r="T22" s="65">
        <f t="shared" ref="T22:T25" si="14">R22+$Q$15</f>
        <v>57.919525</v>
      </c>
      <c r="U22" s="75">
        <f t="shared" si="12"/>
        <v>2</v>
      </c>
      <c r="V22" s="76" t="str">
        <f t="shared" si="4"/>
        <v/>
      </c>
      <c r="W22" s="73" t="str">
        <f t="shared" si="0"/>
        <v/>
      </c>
      <c r="X22" s="75" t="str">
        <f t="shared" si="5"/>
        <v>-</v>
      </c>
      <c r="Y22" s="63" t="str">
        <f t="shared" si="6"/>
        <v/>
      </c>
      <c r="Z22" s="80" t="str">
        <f t="shared" si="7"/>
        <v/>
      </c>
      <c r="AA22" s="81">
        <f>J17</f>
        <v>0</v>
      </c>
      <c r="AB22" s="84" t="str">
        <f t="shared" si="8"/>
        <v/>
      </c>
      <c r="AC22" s="85" t="str">
        <f t="shared" si="9"/>
        <v/>
      </c>
      <c r="AD22" s="85" t="str">
        <f t="shared" si="10"/>
        <v/>
      </c>
      <c r="AE22" s="122" t="str">
        <f t="shared" si="11"/>
        <v>EM 3/8"D x 3"-4"OAL X &gt;3XD FL- CUADRADO</v>
      </c>
    </row>
    <row r="23" spans="1:31" ht="14.7" thickBot="1" x14ac:dyDescent="0.6">
      <c r="A23" s="180"/>
      <c r="B23" s="184"/>
      <c r="C23" s="185"/>
      <c r="D23" s="186"/>
      <c r="E23" s="18"/>
      <c r="F23" s="188"/>
      <c r="G23" s="70" t="s">
        <v>62</v>
      </c>
      <c r="H23" s="140"/>
      <c r="I23" s="141"/>
      <c r="J23" s="141"/>
      <c r="K23" s="141"/>
      <c r="L23" s="21"/>
      <c r="O23" s="62">
        <v>5197566</v>
      </c>
      <c r="P23" s="69" t="s">
        <v>133</v>
      </c>
      <c r="Q23" s="65">
        <f>Q22*(1+$Q$14)</f>
        <v>56.779525</v>
      </c>
      <c r="R23" s="65">
        <f t="shared" si="1"/>
        <v>70.974406250000001</v>
      </c>
      <c r="S23" s="65">
        <f t="shared" si="13"/>
        <v>57.919525</v>
      </c>
      <c r="T23" s="65">
        <f t="shared" si="14"/>
        <v>72.114406250000002</v>
      </c>
      <c r="U23" s="75">
        <f t="shared" si="12"/>
        <v>2</v>
      </c>
      <c r="V23" s="76" t="str">
        <f t="shared" si="4"/>
        <v/>
      </c>
      <c r="W23" s="73" t="str">
        <f t="shared" si="0"/>
        <v/>
      </c>
      <c r="X23" s="75" t="str">
        <f t="shared" si="5"/>
        <v>-</v>
      </c>
      <c r="Y23" s="63" t="str">
        <f t="shared" si="6"/>
        <v/>
      </c>
      <c r="Z23" s="80" t="str">
        <f t="shared" si="7"/>
        <v/>
      </c>
      <c r="AA23" s="81">
        <f>J18</f>
        <v>0</v>
      </c>
      <c r="AB23" s="84" t="str">
        <f t="shared" si="8"/>
        <v/>
      </c>
      <c r="AC23" s="85" t="str">
        <f t="shared" si="9"/>
        <v/>
      </c>
      <c r="AD23" s="85" t="str">
        <f t="shared" si="10"/>
        <v/>
      </c>
      <c r="AE23" s="122" t="str">
        <f t="shared" si="11"/>
        <v>EM 3/8"D x 3"-4"OAL X &gt;3XD FL - PELOTA</v>
      </c>
    </row>
    <row r="24" spans="1:31" ht="15.6" thickBot="1" x14ac:dyDescent="0.6">
      <c r="A24" s="27"/>
      <c r="B24" s="4"/>
      <c r="C24" s="4"/>
      <c r="D24" s="4"/>
      <c r="E24" s="18"/>
      <c r="F24" s="189"/>
      <c r="G24" s="71" t="s">
        <v>63</v>
      </c>
      <c r="H24" s="142"/>
      <c r="I24" s="143"/>
      <c r="J24" s="143"/>
      <c r="K24" s="143"/>
      <c r="L24" s="21"/>
      <c r="O24" s="62">
        <v>5197567</v>
      </c>
      <c r="P24" s="69" t="s">
        <v>110</v>
      </c>
      <c r="Q24" s="64">
        <v>48.949560000000005</v>
      </c>
      <c r="R24" s="65">
        <f t="shared" si="1"/>
        <v>61.18695000000001</v>
      </c>
      <c r="S24" s="65">
        <f t="shared" si="13"/>
        <v>50.089560000000006</v>
      </c>
      <c r="T24" s="65">
        <f t="shared" si="14"/>
        <v>62.326950000000011</v>
      </c>
      <c r="U24" s="75">
        <f t="shared" si="12"/>
        <v>2</v>
      </c>
      <c r="V24" s="76" t="str">
        <f t="shared" si="4"/>
        <v/>
      </c>
      <c r="W24" s="73" t="str">
        <f t="shared" si="0"/>
        <v/>
      </c>
      <c r="X24" s="75" t="str">
        <f t="shared" si="5"/>
        <v>-</v>
      </c>
      <c r="Y24" s="63" t="str">
        <f t="shared" si="6"/>
        <v/>
      </c>
      <c r="Z24" s="80" t="str">
        <f t="shared" si="7"/>
        <v/>
      </c>
      <c r="AA24" s="81">
        <f>K17</f>
        <v>0</v>
      </c>
      <c r="AB24" s="84" t="str">
        <f t="shared" si="8"/>
        <v/>
      </c>
      <c r="AC24" s="85" t="str">
        <f t="shared" si="9"/>
        <v/>
      </c>
      <c r="AD24" s="85" t="str">
        <f t="shared" si="10"/>
        <v/>
      </c>
      <c r="AE24" s="122" t="str">
        <f t="shared" si="11"/>
        <v>EM 3/8"D x 5"-6"OAL X &gt;3XD FL- CUADRADO</v>
      </c>
    </row>
    <row r="25" spans="1:31" ht="15.9" thickBot="1" x14ac:dyDescent="0.65">
      <c r="A25" s="232" t="s">
        <v>49</v>
      </c>
      <c r="B25" s="233"/>
      <c r="C25" s="233"/>
      <c r="D25" s="234"/>
      <c r="E25" s="18"/>
      <c r="F25" s="187" t="s">
        <v>3</v>
      </c>
      <c r="G25" s="150" t="s">
        <v>61</v>
      </c>
      <c r="H25" s="151"/>
      <c r="I25" s="151"/>
      <c r="J25" s="151"/>
      <c r="K25" s="152"/>
      <c r="L25" s="21"/>
      <c r="O25" s="62">
        <v>5197567</v>
      </c>
      <c r="P25" s="69" t="s">
        <v>134</v>
      </c>
      <c r="Q25" s="65">
        <f>Q24*(1+$Q$14)</f>
        <v>61.18695000000001</v>
      </c>
      <c r="R25" s="65">
        <f t="shared" si="1"/>
        <v>76.483687500000016</v>
      </c>
      <c r="S25" s="65">
        <f t="shared" si="13"/>
        <v>62.326950000000011</v>
      </c>
      <c r="T25" s="65">
        <f t="shared" si="14"/>
        <v>77.623687500000017</v>
      </c>
      <c r="U25" s="75">
        <f t="shared" si="12"/>
        <v>2</v>
      </c>
      <c r="V25" s="76" t="str">
        <f t="shared" si="4"/>
        <v/>
      </c>
      <c r="W25" s="73" t="str">
        <f t="shared" si="0"/>
        <v/>
      </c>
      <c r="X25" s="75" t="str">
        <f t="shared" si="5"/>
        <v>-</v>
      </c>
      <c r="Y25" s="63" t="str">
        <f t="shared" si="6"/>
        <v/>
      </c>
      <c r="Z25" s="80" t="str">
        <f t="shared" si="7"/>
        <v/>
      </c>
      <c r="AA25" s="81">
        <f>K18</f>
        <v>0</v>
      </c>
      <c r="AB25" s="84" t="str">
        <f t="shared" si="8"/>
        <v/>
      </c>
      <c r="AC25" s="85" t="str">
        <f t="shared" si="9"/>
        <v/>
      </c>
      <c r="AD25" s="85" t="str">
        <f t="shared" si="10"/>
        <v/>
      </c>
      <c r="AE25" s="122" t="str">
        <f t="shared" si="11"/>
        <v>EM 3/8"D x 5"-6"OAL X &gt;3XD FL - PELOTA</v>
      </c>
    </row>
    <row r="26" spans="1:31" ht="30.6" customHeight="1" thickBot="1" x14ac:dyDescent="0.6">
      <c r="A26" s="281" t="s">
        <v>161</v>
      </c>
      <c r="B26" s="282"/>
      <c r="C26" s="248" t="s">
        <v>155</v>
      </c>
      <c r="D26" s="249"/>
      <c r="E26" s="18"/>
      <c r="F26" s="188"/>
      <c r="G26" s="112" t="s">
        <v>62</v>
      </c>
      <c r="H26" s="140"/>
      <c r="I26" s="141"/>
      <c r="J26" s="141"/>
      <c r="K26" s="141"/>
      <c r="L26" s="21"/>
      <c r="O26" s="62">
        <v>5187773</v>
      </c>
      <c r="P26" s="69" t="s">
        <v>111</v>
      </c>
      <c r="Q26" s="68">
        <v>50.717700000000001</v>
      </c>
      <c r="R26" s="65">
        <f t="shared" si="1"/>
        <v>63.397125000000003</v>
      </c>
      <c r="S26" s="65">
        <f t="shared" ref="S26:S33" si="15">Q26+$Q$15</f>
        <v>51.857700000000001</v>
      </c>
      <c r="T26" s="65">
        <f t="shared" ref="T26:T33" si="16">R26+$Q$15</f>
        <v>64.537125000000003</v>
      </c>
      <c r="U26" s="75">
        <f t="shared" si="12"/>
        <v>2</v>
      </c>
      <c r="V26" s="76" t="str">
        <f t="shared" si="4"/>
        <v/>
      </c>
      <c r="W26" s="73" t="str">
        <f t="shared" si="0"/>
        <v/>
      </c>
      <c r="X26" s="75" t="str">
        <f t="shared" si="5"/>
        <v>-</v>
      </c>
      <c r="Y26" s="63" t="str">
        <f t="shared" si="6"/>
        <v/>
      </c>
      <c r="Z26" s="80" t="str">
        <f t="shared" si="7"/>
        <v/>
      </c>
      <c r="AA26" s="81">
        <f>H20</f>
        <v>0</v>
      </c>
      <c r="AB26" s="84" t="str">
        <f t="shared" si="8"/>
        <v/>
      </c>
      <c r="AC26" s="85" t="str">
        <f t="shared" si="9"/>
        <v/>
      </c>
      <c r="AD26" s="85" t="str">
        <f t="shared" si="10"/>
        <v/>
      </c>
      <c r="AE26" s="122" t="str">
        <f t="shared" si="11"/>
        <v>EM 1/2"D x 3"-4"OAL X &lt;=3XD FL- CUADRADO</v>
      </c>
    </row>
    <row r="27" spans="1:31" ht="27.6" customHeight="1" thickBot="1" x14ac:dyDescent="0.6">
      <c r="A27" s="270" t="s">
        <v>59</v>
      </c>
      <c r="B27" s="271"/>
      <c r="C27" s="250" t="s">
        <v>155</v>
      </c>
      <c r="D27" s="251"/>
      <c r="E27" s="18"/>
      <c r="F27" s="189"/>
      <c r="G27" s="113" t="s">
        <v>63</v>
      </c>
      <c r="H27" s="142"/>
      <c r="I27" s="143"/>
      <c r="J27" s="143"/>
      <c r="K27" s="143"/>
      <c r="L27" s="21"/>
      <c r="O27" s="62">
        <v>5187773</v>
      </c>
      <c r="P27" s="69" t="s">
        <v>135</v>
      </c>
      <c r="Q27" s="65">
        <f>Q26*(1+$Q$14)</f>
        <v>63.397125000000003</v>
      </c>
      <c r="R27" s="65">
        <f t="shared" si="1"/>
        <v>79.246406250000007</v>
      </c>
      <c r="S27" s="65">
        <f t="shared" si="15"/>
        <v>64.537125000000003</v>
      </c>
      <c r="T27" s="65">
        <f t="shared" si="16"/>
        <v>80.386406250000007</v>
      </c>
      <c r="U27" s="75">
        <f t="shared" si="12"/>
        <v>2</v>
      </c>
      <c r="V27" s="76" t="str">
        <f t="shared" si="4"/>
        <v/>
      </c>
      <c r="W27" s="73" t="str">
        <f t="shared" si="0"/>
        <v/>
      </c>
      <c r="X27" s="75" t="str">
        <f t="shared" si="5"/>
        <v>-</v>
      </c>
      <c r="Y27" s="63" t="str">
        <f t="shared" si="6"/>
        <v/>
      </c>
      <c r="Z27" s="80" t="str">
        <f t="shared" si="7"/>
        <v/>
      </c>
      <c r="AA27" s="81">
        <f>H21</f>
        <v>0</v>
      </c>
      <c r="AB27" s="84" t="str">
        <f t="shared" si="8"/>
        <v/>
      </c>
      <c r="AC27" s="85" t="str">
        <f t="shared" si="9"/>
        <v/>
      </c>
      <c r="AD27" s="85" t="str">
        <f t="shared" si="10"/>
        <v/>
      </c>
      <c r="AE27" s="122" t="str">
        <f t="shared" si="11"/>
        <v>EM 1/2"D x 3"-4"OAL X &lt;=3XD FL - PELOTA</v>
      </c>
    </row>
    <row r="28" spans="1:31" ht="15.9" thickBot="1" x14ac:dyDescent="0.65">
      <c r="A28" s="27"/>
      <c r="B28" s="4"/>
      <c r="C28" s="4"/>
      <c r="D28" s="4"/>
      <c r="E28" s="18"/>
      <c r="F28" s="187" t="s">
        <v>4</v>
      </c>
      <c r="G28" s="150" t="s">
        <v>61</v>
      </c>
      <c r="H28" s="151"/>
      <c r="I28" s="151"/>
      <c r="J28" s="151"/>
      <c r="K28" s="152"/>
      <c r="L28" s="21"/>
      <c r="O28" s="62">
        <v>5187778</v>
      </c>
      <c r="P28" s="69" t="s">
        <v>112</v>
      </c>
      <c r="Q28" s="68">
        <v>55.432740000000003</v>
      </c>
      <c r="R28" s="65">
        <f t="shared" si="1"/>
        <v>69.290925000000001</v>
      </c>
      <c r="S28" s="65">
        <f t="shared" si="15"/>
        <v>56.572740000000003</v>
      </c>
      <c r="T28" s="65">
        <f t="shared" si="16"/>
        <v>70.430925000000002</v>
      </c>
      <c r="U28" s="75">
        <f t="shared" si="12"/>
        <v>2</v>
      </c>
      <c r="V28" s="76" t="str">
        <f t="shared" si="4"/>
        <v/>
      </c>
      <c r="W28" s="73" t="str">
        <f t="shared" si="0"/>
        <v/>
      </c>
      <c r="X28" s="75" t="str">
        <f t="shared" si="5"/>
        <v>-</v>
      </c>
      <c r="Y28" s="63" t="str">
        <f t="shared" si="6"/>
        <v/>
      </c>
      <c r="Z28" s="80" t="str">
        <f t="shared" si="7"/>
        <v/>
      </c>
      <c r="AA28" s="81">
        <f>I20</f>
        <v>0</v>
      </c>
      <c r="AB28" s="84" t="str">
        <f t="shared" si="8"/>
        <v/>
      </c>
      <c r="AC28" s="85" t="str">
        <f t="shared" si="9"/>
        <v/>
      </c>
      <c r="AD28" s="85" t="str">
        <f t="shared" si="10"/>
        <v/>
      </c>
      <c r="AE28" s="122" t="str">
        <f t="shared" si="11"/>
        <v>EM 1/2"D x 5"-6"OAL X &lt;=3XD FL- CUADRADO</v>
      </c>
    </row>
    <row r="29" spans="1:31" ht="15.6" thickBot="1" x14ac:dyDescent="0.6">
      <c r="A29" s="123" t="s">
        <v>156</v>
      </c>
      <c r="B29" s="252" t="s">
        <v>163</v>
      </c>
      <c r="C29" s="253"/>
      <c r="D29" s="254"/>
      <c r="F29" s="188"/>
      <c r="G29" s="70" t="s">
        <v>62</v>
      </c>
      <c r="H29" s="140"/>
      <c r="I29" s="141"/>
      <c r="J29" s="141"/>
      <c r="K29" s="141"/>
      <c r="L29" s="21"/>
      <c r="O29" s="62">
        <v>5187778</v>
      </c>
      <c r="P29" s="69" t="s">
        <v>136</v>
      </c>
      <c r="Q29" s="65">
        <f>Q28*(1+$Q$14)</f>
        <v>69.290925000000001</v>
      </c>
      <c r="R29" s="65">
        <f t="shared" si="1"/>
        <v>86.613656250000005</v>
      </c>
      <c r="S29" s="65">
        <f t="shared" si="15"/>
        <v>70.430925000000002</v>
      </c>
      <c r="T29" s="65">
        <f t="shared" si="16"/>
        <v>87.753656250000006</v>
      </c>
      <c r="U29" s="75">
        <f t="shared" si="12"/>
        <v>2</v>
      </c>
      <c r="V29" s="76" t="str">
        <f t="shared" si="4"/>
        <v/>
      </c>
      <c r="W29" s="73" t="str">
        <f t="shared" si="0"/>
        <v/>
      </c>
      <c r="X29" s="75" t="str">
        <f t="shared" si="5"/>
        <v>-</v>
      </c>
      <c r="Y29" s="63" t="str">
        <f t="shared" si="6"/>
        <v/>
      </c>
      <c r="Z29" s="80" t="str">
        <f t="shared" si="7"/>
        <v/>
      </c>
      <c r="AA29" s="81">
        <f>I21</f>
        <v>0</v>
      </c>
      <c r="AB29" s="84" t="str">
        <f t="shared" si="8"/>
        <v/>
      </c>
      <c r="AC29" s="85" t="str">
        <f t="shared" si="9"/>
        <v/>
      </c>
      <c r="AD29" s="85" t="str">
        <f t="shared" si="10"/>
        <v/>
      </c>
      <c r="AE29" s="122" t="str">
        <f t="shared" si="11"/>
        <v>EM 1/2"D x 5"-6"OAL X &lt;=3XD FL - PELOTA</v>
      </c>
    </row>
    <row r="30" spans="1:31" ht="15.75" customHeight="1" thickBot="1" x14ac:dyDescent="0.6">
      <c r="A30" s="125" t="s">
        <v>157</v>
      </c>
      <c r="B30" s="255"/>
      <c r="C30" s="256"/>
      <c r="D30" s="257"/>
      <c r="F30" s="189"/>
      <c r="G30" s="71" t="s">
        <v>63</v>
      </c>
      <c r="H30" s="142"/>
      <c r="I30" s="143"/>
      <c r="J30" s="143"/>
      <c r="K30" s="143"/>
      <c r="L30" s="21"/>
      <c r="O30" s="62">
        <v>5195711</v>
      </c>
      <c r="P30" s="69" t="s">
        <v>113</v>
      </c>
      <c r="Q30" s="68">
        <v>57.211219999999997</v>
      </c>
      <c r="R30" s="65">
        <f t="shared" si="1"/>
        <v>71.514025000000004</v>
      </c>
      <c r="S30" s="65">
        <f t="shared" si="15"/>
        <v>58.351219999999998</v>
      </c>
      <c r="T30" s="65">
        <f t="shared" si="16"/>
        <v>72.654025000000004</v>
      </c>
      <c r="U30" s="75">
        <f t="shared" si="12"/>
        <v>2</v>
      </c>
      <c r="V30" s="76" t="str">
        <f t="shared" si="4"/>
        <v/>
      </c>
      <c r="W30" s="73" t="str">
        <f t="shared" si="0"/>
        <v/>
      </c>
      <c r="X30" s="75" t="str">
        <f t="shared" si="5"/>
        <v>-</v>
      </c>
      <c r="Y30" s="63" t="str">
        <f t="shared" si="6"/>
        <v/>
      </c>
      <c r="Z30" s="80" t="str">
        <f t="shared" si="7"/>
        <v/>
      </c>
      <c r="AA30" s="81">
        <f>J20</f>
        <v>0</v>
      </c>
      <c r="AB30" s="84" t="str">
        <f t="shared" si="8"/>
        <v/>
      </c>
      <c r="AC30" s="85" t="str">
        <f t="shared" si="9"/>
        <v/>
      </c>
      <c r="AD30" s="85" t="str">
        <f t="shared" si="10"/>
        <v/>
      </c>
      <c r="AE30" s="122" t="str">
        <f t="shared" si="11"/>
        <v>EM 1/2"D x 3"-4"OAL X &gt;3XD FL- CUADRADO</v>
      </c>
    </row>
    <row r="31" spans="1:31" ht="15.6" customHeight="1" thickBot="1" x14ac:dyDescent="0.6">
      <c r="A31" s="258" t="s">
        <v>158</v>
      </c>
      <c r="B31" s="261"/>
      <c r="C31" s="262"/>
      <c r="D31" s="263"/>
      <c r="F31" s="8"/>
      <c r="G31" s="8"/>
      <c r="H31" s="9"/>
      <c r="I31" s="9"/>
      <c r="J31" s="9"/>
      <c r="K31" s="9"/>
      <c r="L31" s="21"/>
      <c r="O31" s="62">
        <v>5195711</v>
      </c>
      <c r="P31" s="69" t="s">
        <v>137</v>
      </c>
      <c r="Q31" s="65">
        <f>Q30*(1+$Q$14)</f>
        <v>71.514025000000004</v>
      </c>
      <c r="R31" s="65">
        <f t="shared" si="1"/>
        <v>89.392531250000005</v>
      </c>
      <c r="S31" s="65">
        <f t="shared" si="15"/>
        <v>72.654025000000004</v>
      </c>
      <c r="T31" s="65">
        <f t="shared" si="16"/>
        <v>90.532531250000005</v>
      </c>
      <c r="U31" s="75">
        <f t="shared" si="12"/>
        <v>2</v>
      </c>
      <c r="V31" s="76" t="str">
        <f t="shared" si="4"/>
        <v/>
      </c>
      <c r="W31" s="73" t="str">
        <f t="shared" si="0"/>
        <v/>
      </c>
      <c r="X31" s="75" t="str">
        <f t="shared" si="5"/>
        <v>-</v>
      </c>
      <c r="Y31" s="63" t="str">
        <f t="shared" si="6"/>
        <v/>
      </c>
      <c r="Z31" s="80" t="str">
        <f t="shared" si="7"/>
        <v/>
      </c>
      <c r="AA31" s="81">
        <f>J21</f>
        <v>0</v>
      </c>
      <c r="AB31" s="84" t="str">
        <f t="shared" si="8"/>
        <v/>
      </c>
      <c r="AC31" s="85" t="str">
        <f t="shared" si="9"/>
        <v/>
      </c>
      <c r="AD31" s="85" t="str">
        <f t="shared" si="10"/>
        <v/>
      </c>
      <c r="AE31" s="122" t="str">
        <f t="shared" si="11"/>
        <v>EM 1/2"D x 3"-4"OAL X &gt;3XD FL - PELOTA</v>
      </c>
    </row>
    <row r="32" spans="1:31" ht="15.75" customHeight="1" x14ac:dyDescent="0.55000000000000004">
      <c r="A32" s="259"/>
      <c r="B32" s="264"/>
      <c r="C32" s="265"/>
      <c r="D32" s="266"/>
      <c r="E32" s="18"/>
      <c r="F32" s="217"/>
      <c r="G32" s="218"/>
      <c r="H32" s="120" t="s">
        <v>70</v>
      </c>
      <c r="I32" s="55" t="s">
        <v>70</v>
      </c>
      <c r="J32" s="55" t="s">
        <v>71</v>
      </c>
      <c r="K32" s="118" t="s">
        <v>71</v>
      </c>
      <c r="L32" s="21"/>
      <c r="O32" s="62">
        <v>5195716</v>
      </c>
      <c r="P32" s="69" t="s">
        <v>114</v>
      </c>
      <c r="Q32" s="68">
        <v>62.505300000000005</v>
      </c>
      <c r="R32" s="65">
        <f t="shared" si="1"/>
        <v>78.131625000000014</v>
      </c>
      <c r="S32" s="65">
        <f t="shared" si="15"/>
        <v>63.645300000000006</v>
      </c>
      <c r="T32" s="65">
        <f t="shared" si="16"/>
        <v>79.271625000000014</v>
      </c>
      <c r="U32" s="75">
        <f t="shared" si="12"/>
        <v>2</v>
      </c>
      <c r="V32" s="76" t="str">
        <f t="shared" si="4"/>
        <v/>
      </c>
      <c r="W32" s="73" t="str">
        <f t="shared" si="0"/>
        <v/>
      </c>
      <c r="X32" s="75" t="str">
        <f t="shared" si="5"/>
        <v>-</v>
      </c>
      <c r="Y32" s="63" t="str">
        <f t="shared" si="6"/>
        <v/>
      </c>
      <c r="Z32" s="80" t="str">
        <f t="shared" si="7"/>
        <v/>
      </c>
      <c r="AA32" s="81">
        <f>K20</f>
        <v>0</v>
      </c>
      <c r="AB32" s="84" t="str">
        <f t="shared" si="8"/>
        <v/>
      </c>
      <c r="AC32" s="85" t="str">
        <f t="shared" si="9"/>
        <v/>
      </c>
      <c r="AD32" s="85" t="str">
        <f t="shared" si="10"/>
        <v/>
      </c>
      <c r="AE32" s="122" t="str">
        <f t="shared" si="11"/>
        <v>EM 1/2"D x 5"-6"OAL X &gt;3XD FL- CUADRADO</v>
      </c>
    </row>
    <row r="33" spans="1:31" ht="16.8" customHeight="1" thickBot="1" x14ac:dyDescent="0.6">
      <c r="A33" s="260"/>
      <c r="B33" s="267"/>
      <c r="C33" s="268"/>
      <c r="D33" s="269"/>
      <c r="E33" s="18"/>
      <c r="F33" s="237" t="s">
        <v>64</v>
      </c>
      <c r="G33" s="238"/>
      <c r="H33" s="121" t="s">
        <v>69</v>
      </c>
      <c r="I33" s="98" t="s">
        <v>72</v>
      </c>
      <c r="J33" s="98" t="s">
        <v>69</v>
      </c>
      <c r="K33" s="119" t="s">
        <v>72</v>
      </c>
      <c r="L33" s="21"/>
      <c r="O33" s="62">
        <v>5195716</v>
      </c>
      <c r="P33" s="69" t="s">
        <v>138</v>
      </c>
      <c r="Q33" s="65">
        <f>Q32*(1+$Q$14)</f>
        <v>78.131625000000014</v>
      </c>
      <c r="R33" s="65">
        <f t="shared" si="1"/>
        <v>97.66453125000001</v>
      </c>
      <c r="S33" s="65">
        <f t="shared" si="15"/>
        <v>79.271625000000014</v>
      </c>
      <c r="T33" s="65">
        <f t="shared" si="16"/>
        <v>98.804531250000011</v>
      </c>
      <c r="U33" s="75">
        <f t="shared" si="12"/>
        <v>2</v>
      </c>
      <c r="V33" s="76" t="str">
        <f t="shared" si="4"/>
        <v/>
      </c>
      <c r="W33" s="73" t="str">
        <f t="shared" si="0"/>
        <v/>
      </c>
      <c r="X33" s="75" t="str">
        <f t="shared" si="5"/>
        <v>-</v>
      </c>
      <c r="Y33" s="63" t="str">
        <f t="shared" si="6"/>
        <v/>
      </c>
      <c r="Z33" s="80" t="str">
        <f t="shared" si="7"/>
        <v/>
      </c>
      <c r="AA33" s="81">
        <f>K21</f>
        <v>0</v>
      </c>
      <c r="AB33" s="84" t="str">
        <f t="shared" si="8"/>
        <v/>
      </c>
      <c r="AC33" s="85" t="str">
        <f t="shared" si="9"/>
        <v/>
      </c>
      <c r="AD33" s="85" t="str">
        <f t="shared" si="10"/>
        <v/>
      </c>
      <c r="AE33" s="122" t="str">
        <f t="shared" si="11"/>
        <v>EM 1/2"D x 5"-6"OAL X &gt;3XD FL - PELOTA</v>
      </c>
    </row>
    <row r="34" spans="1:31" ht="20.25" customHeight="1" x14ac:dyDescent="0.55000000000000004">
      <c r="A34" s="28"/>
      <c r="B34" s="10"/>
      <c r="C34" s="10"/>
      <c r="D34" s="10"/>
      <c r="E34" s="18"/>
      <c r="F34" s="219" t="s">
        <v>65</v>
      </c>
      <c r="G34" s="220"/>
      <c r="H34" s="165" t="s">
        <v>169</v>
      </c>
      <c r="I34" s="283" t="s">
        <v>169</v>
      </c>
      <c r="J34" s="285" t="s">
        <v>169</v>
      </c>
      <c r="K34" s="235" t="s">
        <v>169</v>
      </c>
      <c r="L34" s="21"/>
      <c r="O34" s="62">
        <v>5187774</v>
      </c>
      <c r="P34" s="69" t="s">
        <v>115</v>
      </c>
      <c r="Q34" s="64">
        <v>70.187919999999991</v>
      </c>
      <c r="R34" s="65">
        <f t="shared" si="1"/>
        <v>87.734899999999982</v>
      </c>
      <c r="S34" s="65">
        <f t="shared" ref="S34:S41" si="17">Q34+$Q$15</f>
        <v>71.327919999999992</v>
      </c>
      <c r="T34" s="65">
        <f t="shared" ref="T34:T41" si="18">R34+$Q$15</f>
        <v>88.874899999999982</v>
      </c>
      <c r="U34" s="75">
        <f t="shared" si="12"/>
        <v>2</v>
      </c>
      <c r="V34" s="76" t="str">
        <f t="shared" si="4"/>
        <v/>
      </c>
      <c r="W34" s="73" t="str">
        <f>IF(AA34=0,"",IF(AA34&lt;$T$14,"YES","NO"))</f>
        <v/>
      </c>
      <c r="X34" s="75" t="str">
        <f t="shared" si="5"/>
        <v>-</v>
      </c>
      <c r="Y34" s="63" t="str">
        <f t="shared" si="6"/>
        <v/>
      </c>
      <c r="Z34" s="80" t="str">
        <f t="shared" si="7"/>
        <v/>
      </c>
      <c r="AA34" s="81">
        <f>H23</f>
        <v>0</v>
      </c>
      <c r="AB34" s="84" t="str">
        <f t="shared" si="8"/>
        <v/>
      </c>
      <c r="AC34" s="85" t="str">
        <f t="shared" si="9"/>
        <v/>
      </c>
      <c r="AD34" s="85" t="str">
        <f t="shared" si="10"/>
        <v/>
      </c>
      <c r="AE34" s="122" t="str">
        <f t="shared" si="11"/>
        <v>EM 5/8"D x 3"-4"OAL X &lt;=3XD FL- CUADRADO</v>
      </c>
    </row>
    <row r="35" spans="1:31" ht="14.7" thickBot="1" x14ac:dyDescent="0.6">
      <c r="A35" s="210"/>
      <c r="B35" s="210"/>
      <c r="C35" s="210"/>
      <c r="D35" s="210"/>
      <c r="E35" s="18"/>
      <c r="F35" s="221"/>
      <c r="G35" s="222"/>
      <c r="H35" s="207"/>
      <c r="I35" s="284"/>
      <c r="J35" s="286"/>
      <c r="K35" s="236"/>
      <c r="L35" s="21"/>
      <c r="O35" s="62">
        <v>5187774</v>
      </c>
      <c r="P35" s="69" t="s">
        <v>139</v>
      </c>
      <c r="Q35" s="65">
        <f>Q34*(1+$Q$14)</f>
        <v>87.734899999999982</v>
      </c>
      <c r="R35" s="65">
        <f t="shared" si="1"/>
        <v>109.66862499999998</v>
      </c>
      <c r="S35" s="65">
        <f t="shared" si="17"/>
        <v>88.874899999999982</v>
      </c>
      <c r="T35" s="65">
        <f t="shared" si="18"/>
        <v>110.80862499999998</v>
      </c>
      <c r="U35" s="75">
        <f t="shared" si="12"/>
        <v>2</v>
      </c>
      <c r="V35" s="76" t="str">
        <f t="shared" si="4"/>
        <v/>
      </c>
      <c r="W35" s="73" t="str">
        <f t="shared" ref="W35:W65" si="19">IF(AA35=0,"",IF(AA35&lt;$T$14,"YES","NO"))</f>
        <v/>
      </c>
      <c r="X35" s="75" t="str">
        <f t="shared" si="5"/>
        <v>-</v>
      </c>
      <c r="Y35" s="63" t="str">
        <f t="shared" si="6"/>
        <v/>
      </c>
      <c r="Z35" s="80" t="str">
        <f t="shared" si="7"/>
        <v/>
      </c>
      <c r="AA35" s="81">
        <f>H24</f>
        <v>0</v>
      </c>
      <c r="AB35" s="84" t="str">
        <f t="shared" si="8"/>
        <v/>
      </c>
      <c r="AC35" s="85" t="str">
        <f t="shared" si="9"/>
        <v/>
      </c>
      <c r="AD35" s="85" t="str">
        <f t="shared" si="10"/>
        <v/>
      </c>
      <c r="AE35" s="122" t="str">
        <f t="shared" si="11"/>
        <v>EM 5/8"D x 3"-4"OAL X &lt;=3XD FL - PELOTA</v>
      </c>
    </row>
    <row r="36" spans="1:31" ht="15.9" thickBot="1" x14ac:dyDescent="0.65">
      <c r="A36" s="127"/>
      <c r="B36" s="208"/>
      <c r="C36" s="208"/>
      <c r="D36" s="208"/>
      <c r="E36" s="18"/>
      <c r="F36" s="187" t="s">
        <v>5</v>
      </c>
      <c r="G36" s="150" t="s">
        <v>61</v>
      </c>
      <c r="H36" s="151"/>
      <c r="I36" s="151"/>
      <c r="J36" s="151"/>
      <c r="K36" s="152"/>
      <c r="L36" s="21"/>
      <c r="O36" s="62">
        <v>5187779</v>
      </c>
      <c r="P36" s="69" t="s">
        <v>116</v>
      </c>
      <c r="Q36" s="64">
        <v>74.303240000000002</v>
      </c>
      <c r="R36" s="65">
        <f t="shared" si="1"/>
        <v>92.879050000000007</v>
      </c>
      <c r="S36" s="65">
        <f t="shared" si="17"/>
        <v>75.443240000000003</v>
      </c>
      <c r="T36" s="65">
        <f t="shared" si="18"/>
        <v>94.019050000000007</v>
      </c>
      <c r="U36" s="75">
        <f t="shared" si="12"/>
        <v>2</v>
      </c>
      <c r="V36" s="76" t="str">
        <f t="shared" si="4"/>
        <v/>
      </c>
      <c r="W36" s="73" t="str">
        <f t="shared" si="19"/>
        <v/>
      </c>
      <c r="X36" s="75" t="str">
        <f t="shared" si="5"/>
        <v>-</v>
      </c>
      <c r="Y36" s="63" t="str">
        <f t="shared" si="6"/>
        <v/>
      </c>
      <c r="Z36" s="80" t="str">
        <f t="shared" si="7"/>
        <v/>
      </c>
      <c r="AA36" s="81">
        <f>I23</f>
        <v>0</v>
      </c>
      <c r="AB36" s="84" t="str">
        <f t="shared" si="8"/>
        <v/>
      </c>
      <c r="AC36" s="85" t="str">
        <f t="shared" si="9"/>
        <v/>
      </c>
      <c r="AD36" s="85" t="str">
        <f t="shared" si="10"/>
        <v/>
      </c>
      <c r="AE36" s="122" t="str">
        <f t="shared" si="11"/>
        <v>EM 5/8"D x 5"-6"OAL X &lt;=3XD FL- CUADRADO</v>
      </c>
    </row>
    <row r="37" spans="1:31" ht="15" customHeight="1" x14ac:dyDescent="0.55000000000000004">
      <c r="A37" s="127"/>
      <c r="B37" s="209"/>
      <c r="C37" s="209"/>
      <c r="D37" s="209"/>
      <c r="E37" s="18"/>
      <c r="F37" s="188"/>
      <c r="G37" s="70" t="s">
        <v>62</v>
      </c>
      <c r="H37" s="140"/>
      <c r="I37" s="141"/>
      <c r="J37" s="141"/>
      <c r="K37" s="141"/>
      <c r="L37" s="21"/>
      <c r="O37" s="62">
        <v>5187779</v>
      </c>
      <c r="P37" s="69" t="s">
        <v>140</v>
      </c>
      <c r="Q37" s="65">
        <f>Q36*(1+$Q$14)</f>
        <v>92.879050000000007</v>
      </c>
      <c r="R37" s="65">
        <f t="shared" si="1"/>
        <v>116.09881250000001</v>
      </c>
      <c r="S37" s="65">
        <f t="shared" si="17"/>
        <v>94.019050000000007</v>
      </c>
      <c r="T37" s="65">
        <f t="shared" si="18"/>
        <v>117.23881250000001</v>
      </c>
      <c r="U37" s="75">
        <f t="shared" si="12"/>
        <v>2</v>
      </c>
      <c r="V37" s="76" t="str">
        <f t="shared" si="4"/>
        <v/>
      </c>
      <c r="W37" s="73" t="str">
        <f t="shared" si="19"/>
        <v/>
      </c>
      <c r="X37" s="75" t="str">
        <f t="shared" si="5"/>
        <v>-</v>
      </c>
      <c r="Y37" s="63" t="str">
        <f t="shared" si="6"/>
        <v/>
      </c>
      <c r="Z37" s="80" t="str">
        <f t="shared" si="7"/>
        <v/>
      </c>
      <c r="AA37" s="81">
        <f>I24</f>
        <v>0</v>
      </c>
      <c r="AB37" s="84" t="str">
        <f t="shared" si="8"/>
        <v/>
      </c>
      <c r="AC37" s="85" t="str">
        <f t="shared" si="9"/>
        <v/>
      </c>
      <c r="AD37" s="85" t="str">
        <f t="shared" si="10"/>
        <v/>
      </c>
      <c r="AE37" s="122" t="str">
        <f t="shared" si="11"/>
        <v>EM 5/8"D x 5"-6"OAL X &lt;=3XD FL - PELOTA</v>
      </c>
    </row>
    <row r="38" spans="1:31" ht="14.7" thickBot="1" x14ac:dyDescent="0.6">
      <c r="A38" s="29"/>
      <c r="B38" s="22"/>
      <c r="C38" s="22"/>
      <c r="D38" s="22"/>
      <c r="E38" s="18"/>
      <c r="F38" s="189"/>
      <c r="G38" s="71" t="s">
        <v>63</v>
      </c>
      <c r="H38" s="142"/>
      <c r="I38" s="143"/>
      <c r="J38" s="143"/>
      <c r="K38" s="143"/>
      <c r="L38" s="21"/>
      <c r="O38" s="62">
        <v>5195712</v>
      </c>
      <c r="P38" s="69" t="s">
        <v>117</v>
      </c>
      <c r="Q38" s="64">
        <v>77.849860000000007</v>
      </c>
      <c r="R38" s="65">
        <f t="shared" si="1"/>
        <v>97.312325000000016</v>
      </c>
      <c r="S38" s="65">
        <f t="shared" si="17"/>
        <v>78.989860000000007</v>
      </c>
      <c r="T38" s="65">
        <f t="shared" si="18"/>
        <v>98.452325000000016</v>
      </c>
      <c r="U38" s="75">
        <f t="shared" si="12"/>
        <v>2</v>
      </c>
      <c r="V38" s="76" t="str">
        <f t="shared" si="4"/>
        <v/>
      </c>
      <c r="W38" s="73" t="str">
        <f t="shared" si="19"/>
        <v/>
      </c>
      <c r="X38" s="75" t="str">
        <f t="shared" si="5"/>
        <v>-</v>
      </c>
      <c r="Y38" s="63" t="str">
        <f t="shared" si="6"/>
        <v/>
      </c>
      <c r="Z38" s="80" t="str">
        <f t="shared" si="7"/>
        <v/>
      </c>
      <c r="AA38" s="81">
        <f>J23</f>
        <v>0</v>
      </c>
      <c r="AB38" s="84" t="str">
        <f t="shared" si="8"/>
        <v/>
      </c>
      <c r="AC38" s="85" t="str">
        <f t="shared" si="9"/>
        <v/>
      </c>
      <c r="AD38" s="85" t="str">
        <f t="shared" si="10"/>
        <v/>
      </c>
      <c r="AE38" s="122" t="str">
        <f t="shared" si="11"/>
        <v>EM 5/8"D x 3"-4"OAL X &gt;3XD FL- CUADRADO</v>
      </c>
    </row>
    <row r="39" spans="1:31" ht="42" customHeight="1" thickBot="1" x14ac:dyDescent="0.6">
      <c r="A39" s="29"/>
      <c r="B39" s="22"/>
      <c r="C39" s="22"/>
      <c r="D39" s="22"/>
      <c r="E39" s="18"/>
      <c r="F39" s="12"/>
      <c r="G39" s="12"/>
      <c r="H39" s="12"/>
      <c r="I39" s="94" t="s">
        <v>36</v>
      </c>
      <c r="J39" s="96">
        <f>'Widia HP End Mill Cita Form'!Y77</f>
        <v>0</v>
      </c>
      <c r="K39" s="95" t="str">
        <f>IF(B3="CANADA"," (CAD)"," (USD)")</f>
        <v xml:space="preserve"> (USD)</v>
      </c>
      <c r="L39" s="21"/>
      <c r="O39" s="62">
        <v>5195712</v>
      </c>
      <c r="P39" s="69" t="s">
        <v>141</v>
      </c>
      <c r="Q39" s="65">
        <f>Q38*(1+$Q$14)</f>
        <v>97.312325000000016</v>
      </c>
      <c r="R39" s="65">
        <f t="shared" si="1"/>
        <v>121.64040625000001</v>
      </c>
      <c r="S39" s="65">
        <f t="shared" si="17"/>
        <v>98.452325000000016</v>
      </c>
      <c r="T39" s="65">
        <f t="shared" si="18"/>
        <v>122.78040625000001</v>
      </c>
      <c r="U39" s="75">
        <f t="shared" si="12"/>
        <v>2</v>
      </c>
      <c r="V39" s="76" t="str">
        <f t="shared" si="4"/>
        <v/>
      </c>
      <c r="W39" s="73" t="str">
        <f t="shared" si="19"/>
        <v/>
      </c>
      <c r="X39" s="75" t="str">
        <f t="shared" si="5"/>
        <v>-</v>
      </c>
      <c r="Y39" s="63" t="str">
        <f t="shared" si="6"/>
        <v/>
      </c>
      <c r="Z39" s="80" t="str">
        <f t="shared" si="7"/>
        <v/>
      </c>
      <c r="AA39" s="81">
        <f>J24</f>
        <v>0</v>
      </c>
      <c r="AB39" s="84" t="str">
        <f t="shared" si="8"/>
        <v/>
      </c>
      <c r="AC39" s="85" t="str">
        <f t="shared" si="9"/>
        <v/>
      </c>
      <c r="AD39" s="85" t="str">
        <f t="shared" si="10"/>
        <v/>
      </c>
      <c r="AE39" s="122" t="str">
        <f t="shared" si="11"/>
        <v>EM 5/8"D x 3"-4"OAL X &gt;3XD FL - PELOTA</v>
      </c>
    </row>
    <row r="40" spans="1:31" ht="15.75" customHeight="1" x14ac:dyDescent="0.55000000000000004">
      <c r="A40" s="29"/>
      <c r="B40" s="22"/>
      <c r="C40" s="22"/>
      <c r="D40" s="22"/>
      <c r="E40" s="18"/>
      <c r="F40" s="223" t="s">
        <v>174</v>
      </c>
      <c r="G40" s="224"/>
      <c r="H40" s="224"/>
      <c r="I40" s="224"/>
      <c r="J40" s="224"/>
      <c r="K40" s="224"/>
      <c r="L40" s="225"/>
      <c r="O40" s="62">
        <v>5195717</v>
      </c>
      <c r="P40" s="69" t="s">
        <v>118</v>
      </c>
      <c r="Q40" s="64">
        <v>86.101179999999999</v>
      </c>
      <c r="R40" s="65">
        <f t="shared" si="1"/>
        <v>107.626475</v>
      </c>
      <c r="S40" s="65">
        <f t="shared" si="17"/>
        <v>87.24118</v>
      </c>
      <c r="T40" s="65">
        <f t="shared" si="18"/>
        <v>108.766475</v>
      </c>
      <c r="U40" s="75">
        <f t="shared" si="12"/>
        <v>2</v>
      </c>
      <c r="V40" s="76" t="str">
        <f t="shared" si="4"/>
        <v/>
      </c>
      <c r="W40" s="73" t="str">
        <f t="shared" si="19"/>
        <v/>
      </c>
      <c r="X40" s="75" t="str">
        <f t="shared" si="5"/>
        <v>-</v>
      </c>
      <c r="Y40" s="63" t="str">
        <f t="shared" si="6"/>
        <v/>
      </c>
      <c r="Z40" s="80" t="str">
        <f t="shared" si="7"/>
        <v/>
      </c>
      <c r="AA40" s="81">
        <f>K23</f>
        <v>0</v>
      </c>
      <c r="AB40" s="84" t="str">
        <f t="shared" si="8"/>
        <v/>
      </c>
      <c r="AC40" s="85" t="str">
        <f t="shared" si="9"/>
        <v/>
      </c>
      <c r="AD40" s="85" t="str">
        <f t="shared" si="10"/>
        <v/>
      </c>
      <c r="AE40" s="122" t="str">
        <f t="shared" si="11"/>
        <v>EM 5/8"D x 5"-6"OAL X &gt;3XD FL- CUADRADO</v>
      </c>
    </row>
    <row r="41" spans="1:31" ht="15.75" customHeight="1" x14ac:dyDescent="0.55000000000000004">
      <c r="A41" s="272" t="s">
        <v>50</v>
      </c>
      <c r="B41" s="273"/>
      <c r="C41" s="273"/>
      <c r="D41" s="274"/>
      <c r="E41" s="18"/>
      <c r="F41" s="226"/>
      <c r="G41" s="227"/>
      <c r="H41" s="227"/>
      <c r="I41" s="227"/>
      <c r="J41" s="227"/>
      <c r="K41" s="227"/>
      <c r="L41" s="228"/>
      <c r="O41" s="62">
        <v>5195717</v>
      </c>
      <c r="P41" s="69" t="s">
        <v>142</v>
      </c>
      <c r="Q41" s="65">
        <f>Q40*(1+$Q$14)</f>
        <v>107.626475</v>
      </c>
      <c r="R41" s="65">
        <f t="shared" si="1"/>
        <v>134.53309375000001</v>
      </c>
      <c r="S41" s="65">
        <f t="shared" si="17"/>
        <v>108.766475</v>
      </c>
      <c r="T41" s="65">
        <f t="shared" si="18"/>
        <v>135.67309374999999</v>
      </c>
      <c r="U41" s="75">
        <f t="shared" si="12"/>
        <v>2</v>
      </c>
      <c r="V41" s="76" t="str">
        <f t="shared" si="4"/>
        <v/>
      </c>
      <c r="W41" s="73" t="str">
        <f t="shared" si="19"/>
        <v/>
      </c>
      <c r="X41" s="75" t="str">
        <f t="shared" si="5"/>
        <v>-</v>
      </c>
      <c r="Y41" s="63" t="str">
        <f t="shared" si="6"/>
        <v/>
      </c>
      <c r="Z41" s="80" t="str">
        <f t="shared" si="7"/>
        <v/>
      </c>
      <c r="AA41" s="81">
        <f>K24</f>
        <v>0</v>
      </c>
      <c r="AB41" s="84" t="str">
        <f t="shared" si="8"/>
        <v/>
      </c>
      <c r="AC41" s="85" t="str">
        <f t="shared" si="9"/>
        <v/>
      </c>
      <c r="AD41" s="85" t="str">
        <f t="shared" si="10"/>
        <v/>
      </c>
      <c r="AE41" s="122" t="str">
        <f t="shared" si="11"/>
        <v>EM 5/8"D x 5"-6"OAL X &gt;3XD FL - PELOTA</v>
      </c>
    </row>
    <row r="42" spans="1:31" ht="15.75" customHeight="1" x14ac:dyDescent="0.55000000000000004">
      <c r="A42" s="275"/>
      <c r="B42" s="276"/>
      <c r="C42" s="276"/>
      <c r="D42" s="277"/>
      <c r="E42" s="18"/>
      <c r="F42" s="226"/>
      <c r="G42" s="227"/>
      <c r="H42" s="227"/>
      <c r="I42" s="227"/>
      <c r="J42" s="227"/>
      <c r="K42" s="227"/>
      <c r="L42" s="228"/>
      <c r="O42" s="62">
        <v>5187775</v>
      </c>
      <c r="P42" s="69" t="s">
        <v>119</v>
      </c>
      <c r="Q42" s="64">
        <v>81.375800000000012</v>
      </c>
      <c r="R42" s="65">
        <f t="shared" si="1"/>
        <v>101.71975000000002</v>
      </c>
      <c r="S42" s="65">
        <f t="shared" ref="S42:S49" si="20">Q42+$Q$15</f>
        <v>82.515800000000013</v>
      </c>
      <c r="T42" s="65">
        <f t="shared" ref="T42:T49" si="21">R42+$Q$15</f>
        <v>102.85975000000002</v>
      </c>
      <c r="U42" s="75">
        <f t="shared" si="12"/>
        <v>2</v>
      </c>
      <c r="V42" s="76" t="str">
        <f t="shared" si="4"/>
        <v/>
      </c>
      <c r="W42" s="73" t="str">
        <f t="shared" si="19"/>
        <v/>
      </c>
      <c r="X42" s="75" t="str">
        <f t="shared" si="5"/>
        <v>-</v>
      </c>
      <c r="Y42" s="63" t="str">
        <f t="shared" si="6"/>
        <v/>
      </c>
      <c r="Z42" s="80" t="str">
        <f t="shared" si="7"/>
        <v/>
      </c>
      <c r="AA42" s="81">
        <f>H26</f>
        <v>0</v>
      </c>
      <c r="AB42" s="84" t="str">
        <f t="shared" si="8"/>
        <v/>
      </c>
      <c r="AC42" s="85" t="str">
        <f t="shared" si="9"/>
        <v/>
      </c>
      <c r="AD42" s="85" t="str">
        <f t="shared" si="10"/>
        <v/>
      </c>
      <c r="AE42" s="122" t="str">
        <f t="shared" si="11"/>
        <v>EM 3/4"D x 3"-4"OAL X &lt;=3XD FL- CUADRADO</v>
      </c>
    </row>
    <row r="43" spans="1:31" ht="15" customHeight="1" x14ac:dyDescent="0.55000000000000004">
      <c r="A43" s="275"/>
      <c r="B43" s="276"/>
      <c r="C43" s="276"/>
      <c r="D43" s="277"/>
      <c r="E43" s="18"/>
      <c r="F43" s="226"/>
      <c r="G43" s="227"/>
      <c r="H43" s="227"/>
      <c r="I43" s="227"/>
      <c r="J43" s="227"/>
      <c r="K43" s="227"/>
      <c r="L43" s="228"/>
      <c r="O43" s="62">
        <v>5187775</v>
      </c>
      <c r="P43" s="69" t="s">
        <v>143</v>
      </c>
      <c r="Q43" s="65">
        <f>Q42*(1+$Q$14)</f>
        <v>101.71975000000002</v>
      </c>
      <c r="R43" s="65">
        <f t="shared" si="1"/>
        <v>127.14968750000003</v>
      </c>
      <c r="S43" s="65">
        <f t="shared" si="20"/>
        <v>102.85975000000002</v>
      </c>
      <c r="T43" s="65">
        <f t="shared" si="21"/>
        <v>128.28968750000001</v>
      </c>
      <c r="U43" s="75">
        <f t="shared" si="12"/>
        <v>2</v>
      </c>
      <c r="V43" s="76" t="str">
        <f t="shared" si="4"/>
        <v/>
      </c>
      <c r="W43" s="73" t="str">
        <f t="shared" si="19"/>
        <v/>
      </c>
      <c r="X43" s="75" t="str">
        <f t="shared" si="5"/>
        <v>-</v>
      </c>
      <c r="Y43" s="63" t="str">
        <f t="shared" si="6"/>
        <v/>
      </c>
      <c r="Z43" s="80" t="str">
        <f t="shared" si="7"/>
        <v/>
      </c>
      <c r="AA43" s="81">
        <f>H27</f>
        <v>0</v>
      </c>
      <c r="AB43" s="84" t="str">
        <f t="shared" si="8"/>
        <v/>
      </c>
      <c r="AC43" s="85" t="str">
        <f t="shared" si="9"/>
        <v/>
      </c>
      <c r="AD43" s="85" t="str">
        <f t="shared" si="10"/>
        <v/>
      </c>
      <c r="AE43" s="122" t="str">
        <f t="shared" si="11"/>
        <v>EM 3/4"D x 3"-4"OAL X &lt;=3XD FL - PELOTA</v>
      </c>
    </row>
    <row r="44" spans="1:31" ht="27" customHeight="1" x14ac:dyDescent="0.55000000000000004">
      <c r="A44" s="275"/>
      <c r="B44" s="276"/>
      <c r="C44" s="276"/>
      <c r="D44" s="277"/>
      <c r="E44" s="18"/>
      <c r="F44" s="226"/>
      <c r="G44" s="227"/>
      <c r="H44" s="227"/>
      <c r="I44" s="227"/>
      <c r="J44" s="227"/>
      <c r="K44" s="227"/>
      <c r="L44" s="228"/>
      <c r="O44" s="62">
        <v>5187820</v>
      </c>
      <c r="P44" s="69" t="s">
        <v>120</v>
      </c>
      <c r="Q44" s="64">
        <v>88.458699999999993</v>
      </c>
      <c r="R44" s="65">
        <f t="shared" si="1"/>
        <v>110.573375</v>
      </c>
      <c r="S44" s="65">
        <f t="shared" si="20"/>
        <v>89.598699999999994</v>
      </c>
      <c r="T44" s="65">
        <f t="shared" si="21"/>
        <v>111.713375</v>
      </c>
      <c r="U44" s="75">
        <f t="shared" si="12"/>
        <v>2</v>
      </c>
      <c r="V44" s="76" t="str">
        <f t="shared" si="4"/>
        <v/>
      </c>
      <c r="W44" s="73" t="str">
        <f t="shared" si="19"/>
        <v/>
      </c>
      <c r="X44" s="75" t="str">
        <f t="shared" si="5"/>
        <v>-</v>
      </c>
      <c r="Y44" s="63" t="str">
        <f t="shared" si="6"/>
        <v/>
      </c>
      <c r="Z44" s="80" t="str">
        <f t="shared" si="7"/>
        <v/>
      </c>
      <c r="AA44" s="81">
        <f>I26</f>
        <v>0</v>
      </c>
      <c r="AB44" s="84" t="str">
        <f t="shared" si="8"/>
        <v/>
      </c>
      <c r="AC44" s="85" t="str">
        <f t="shared" si="9"/>
        <v/>
      </c>
      <c r="AD44" s="85" t="str">
        <f t="shared" si="10"/>
        <v/>
      </c>
      <c r="AE44" s="122" t="str">
        <f t="shared" si="11"/>
        <v>EM 3/4"D x 5"-6"OAL X &lt;=3XD FL- CUADRADO</v>
      </c>
    </row>
    <row r="45" spans="1:31" ht="30" customHeight="1" x14ac:dyDescent="0.55000000000000004">
      <c r="A45" s="278"/>
      <c r="B45" s="279"/>
      <c r="C45" s="279"/>
      <c r="D45" s="280"/>
      <c r="E45" s="18"/>
      <c r="F45" s="226"/>
      <c r="G45" s="227"/>
      <c r="H45" s="227"/>
      <c r="I45" s="227"/>
      <c r="J45" s="227"/>
      <c r="K45" s="227"/>
      <c r="L45" s="228"/>
      <c r="O45" s="62">
        <v>5187820</v>
      </c>
      <c r="P45" s="69" t="s">
        <v>144</v>
      </c>
      <c r="Q45" s="65">
        <f>Q44*(1+$Q$14)</f>
        <v>110.573375</v>
      </c>
      <c r="R45" s="65">
        <f t="shared" si="1"/>
        <v>138.21671874999998</v>
      </c>
      <c r="S45" s="65">
        <f t="shared" si="20"/>
        <v>111.713375</v>
      </c>
      <c r="T45" s="65">
        <f t="shared" si="21"/>
        <v>139.35671874999997</v>
      </c>
      <c r="U45" s="75">
        <f t="shared" si="12"/>
        <v>2</v>
      </c>
      <c r="V45" s="76" t="str">
        <f t="shared" si="4"/>
        <v/>
      </c>
      <c r="W45" s="73" t="str">
        <f t="shared" si="19"/>
        <v/>
      </c>
      <c r="X45" s="75" t="str">
        <f t="shared" si="5"/>
        <v>-</v>
      </c>
      <c r="Y45" s="63" t="str">
        <f t="shared" si="6"/>
        <v/>
      </c>
      <c r="Z45" s="80" t="str">
        <f t="shared" si="7"/>
        <v/>
      </c>
      <c r="AA45" s="81">
        <f>I27</f>
        <v>0</v>
      </c>
      <c r="AB45" s="84" t="str">
        <f t="shared" si="8"/>
        <v/>
      </c>
      <c r="AC45" s="85" t="str">
        <f t="shared" si="9"/>
        <v/>
      </c>
      <c r="AD45" s="85" t="str">
        <f t="shared" si="10"/>
        <v/>
      </c>
      <c r="AE45" s="122" t="str">
        <f t="shared" si="11"/>
        <v>EM 3/4"D x 5"-6"OAL X &lt;=3XD FL - PELOTA</v>
      </c>
    </row>
    <row r="46" spans="1:31" ht="15" customHeight="1" thickBot="1" x14ac:dyDescent="0.6">
      <c r="A46" s="30"/>
      <c r="B46" s="11"/>
      <c r="C46" s="11"/>
      <c r="D46" s="11"/>
      <c r="E46" s="18"/>
      <c r="F46" s="226"/>
      <c r="G46" s="227"/>
      <c r="H46" s="227"/>
      <c r="I46" s="227"/>
      <c r="J46" s="227"/>
      <c r="K46" s="227"/>
      <c r="L46" s="228"/>
      <c r="O46" s="62">
        <v>5195713</v>
      </c>
      <c r="P46" s="69" t="s">
        <v>121</v>
      </c>
      <c r="Q46" s="64">
        <v>93.184080000000009</v>
      </c>
      <c r="R46" s="65">
        <f t="shared" si="1"/>
        <v>116.48010000000001</v>
      </c>
      <c r="S46" s="65">
        <f t="shared" si="20"/>
        <v>94.324080000000009</v>
      </c>
      <c r="T46" s="65">
        <f t="shared" si="21"/>
        <v>117.62010000000001</v>
      </c>
      <c r="U46" s="75">
        <f t="shared" si="12"/>
        <v>2</v>
      </c>
      <c r="V46" s="76" t="str">
        <f t="shared" si="4"/>
        <v/>
      </c>
      <c r="W46" s="73" t="str">
        <f t="shared" si="19"/>
        <v/>
      </c>
      <c r="X46" s="75" t="str">
        <f t="shared" si="5"/>
        <v>-</v>
      </c>
      <c r="Y46" s="63" t="str">
        <f t="shared" si="6"/>
        <v/>
      </c>
      <c r="Z46" s="80" t="str">
        <f t="shared" si="7"/>
        <v/>
      </c>
      <c r="AA46" s="81">
        <f>J26</f>
        <v>0</v>
      </c>
      <c r="AB46" s="84" t="str">
        <f t="shared" si="8"/>
        <v/>
      </c>
      <c r="AC46" s="85" t="str">
        <f t="shared" si="9"/>
        <v/>
      </c>
      <c r="AD46" s="85" t="str">
        <f t="shared" si="10"/>
        <v/>
      </c>
      <c r="AE46" s="122" t="str">
        <f t="shared" si="11"/>
        <v>EM 3/4"D x 3"-4"OAL X &gt;3XD FL- CUADRADO</v>
      </c>
    </row>
    <row r="47" spans="1:31" ht="15" customHeight="1" x14ac:dyDescent="0.55000000000000004">
      <c r="A47" s="211" t="s">
        <v>51</v>
      </c>
      <c r="B47" s="212"/>
      <c r="C47" s="212"/>
      <c r="D47" s="213"/>
      <c r="E47" s="18"/>
      <c r="F47" s="226"/>
      <c r="G47" s="227"/>
      <c r="H47" s="227"/>
      <c r="I47" s="227"/>
      <c r="J47" s="227"/>
      <c r="K47" s="227"/>
      <c r="L47" s="228"/>
      <c r="O47" s="62">
        <v>5195713</v>
      </c>
      <c r="P47" s="69" t="s">
        <v>145</v>
      </c>
      <c r="Q47" s="65">
        <f>Q46*(1+$Q$14)</f>
        <v>116.48010000000001</v>
      </c>
      <c r="R47" s="65">
        <f t="shared" si="1"/>
        <v>145.60012500000002</v>
      </c>
      <c r="S47" s="65">
        <f t="shared" si="20"/>
        <v>117.62010000000001</v>
      </c>
      <c r="T47" s="65">
        <f t="shared" si="21"/>
        <v>146.74012500000001</v>
      </c>
      <c r="U47" s="75">
        <f t="shared" si="12"/>
        <v>2</v>
      </c>
      <c r="V47" s="76" t="str">
        <f t="shared" si="4"/>
        <v/>
      </c>
      <c r="W47" s="73" t="str">
        <f t="shared" si="19"/>
        <v/>
      </c>
      <c r="X47" s="75" t="str">
        <f t="shared" si="5"/>
        <v>-</v>
      </c>
      <c r="Y47" s="63" t="str">
        <f t="shared" si="6"/>
        <v/>
      </c>
      <c r="Z47" s="80" t="str">
        <f t="shared" si="7"/>
        <v/>
      </c>
      <c r="AA47" s="81">
        <f>J27</f>
        <v>0</v>
      </c>
      <c r="AB47" s="84" t="str">
        <f t="shared" si="8"/>
        <v/>
      </c>
      <c r="AC47" s="85" t="str">
        <f t="shared" si="9"/>
        <v/>
      </c>
      <c r="AD47" s="85" t="str">
        <f t="shared" si="10"/>
        <v/>
      </c>
      <c r="AE47" s="122" t="str">
        <f t="shared" si="11"/>
        <v>EM 3/4"D x 3"-4"OAL X &gt;3XD FL - PELOTA</v>
      </c>
    </row>
    <row r="48" spans="1:31" ht="15" customHeight="1" x14ac:dyDescent="0.55000000000000004">
      <c r="A48" s="214"/>
      <c r="B48" s="215"/>
      <c r="C48" s="215"/>
      <c r="D48" s="216"/>
      <c r="E48" s="18"/>
      <c r="F48" s="226"/>
      <c r="G48" s="227"/>
      <c r="H48" s="227"/>
      <c r="I48" s="227"/>
      <c r="J48" s="227"/>
      <c r="K48" s="227"/>
      <c r="L48" s="228"/>
      <c r="O48" s="62">
        <v>5195718</v>
      </c>
      <c r="P48" s="69" t="s">
        <v>122</v>
      </c>
      <c r="Q48" s="64">
        <v>105.56106000000001</v>
      </c>
      <c r="R48" s="65">
        <f t="shared" si="1"/>
        <v>131.95132500000003</v>
      </c>
      <c r="S48" s="65">
        <f t="shared" si="20"/>
        <v>106.70106000000001</v>
      </c>
      <c r="T48" s="65">
        <f t="shared" si="21"/>
        <v>133.09132500000001</v>
      </c>
      <c r="U48" s="75">
        <f t="shared" si="12"/>
        <v>2</v>
      </c>
      <c r="V48" s="76" t="str">
        <f t="shared" si="4"/>
        <v/>
      </c>
      <c r="W48" s="73" t="str">
        <f t="shared" si="19"/>
        <v/>
      </c>
      <c r="X48" s="75" t="str">
        <f t="shared" si="5"/>
        <v>-</v>
      </c>
      <c r="Y48" s="63" t="str">
        <f t="shared" si="6"/>
        <v/>
      </c>
      <c r="Z48" s="80" t="str">
        <f t="shared" si="7"/>
        <v/>
      </c>
      <c r="AA48" s="81">
        <f>K26</f>
        <v>0</v>
      </c>
      <c r="AB48" s="84" t="str">
        <f t="shared" si="8"/>
        <v/>
      </c>
      <c r="AC48" s="85" t="str">
        <f t="shared" si="9"/>
        <v/>
      </c>
      <c r="AD48" s="85" t="str">
        <f t="shared" si="10"/>
        <v/>
      </c>
      <c r="AE48" s="122" t="str">
        <f t="shared" si="11"/>
        <v>EM 3/4"D x 5"-6"OAL X &gt;3XD FL- CUADRADO</v>
      </c>
    </row>
    <row r="49" spans="1:31" ht="15" customHeight="1" x14ac:dyDescent="0.55000000000000004">
      <c r="A49" s="239"/>
      <c r="B49" s="240"/>
      <c r="C49" s="240"/>
      <c r="D49" s="241"/>
      <c r="E49" s="18"/>
      <c r="F49" s="226"/>
      <c r="G49" s="227"/>
      <c r="H49" s="227"/>
      <c r="I49" s="227"/>
      <c r="J49" s="227"/>
      <c r="K49" s="227"/>
      <c r="L49" s="228"/>
      <c r="O49" s="62">
        <v>5195718</v>
      </c>
      <c r="P49" s="69" t="s">
        <v>146</v>
      </c>
      <c r="Q49" s="65">
        <f>Q48*(1+$Q$14)</f>
        <v>131.95132500000003</v>
      </c>
      <c r="R49" s="65">
        <f t="shared" si="1"/>
        <v>164.93915625000002</v>
      </c>
      <c r="S49" s="65">
        <f t="shared" si="20"/>
        <v>133.09132500000001</v>
      </c>
      <c r="T49" s="65">
        <f t="shared" si="21"/>
        <v>166.07915625000001</v>
      </c>
      <c r="U49" s="75">
        <f t="shared" si="12"/>
        <v>2</v>
      </c>
      <c r="V49" s="76" t="str">
        <f t="shared" si="4"/>
        <v/>
      </c>
      <c r="W49" s="73" t="str">
        <f t="shared" si="19"/>
        <v/>
      </c>
      <c r="X49" s="75" t="str">
        <f t="shared" si="5"/>
        <v>-</v>
      </c>
      <c r="Y49" s="63" t="str">
        <f t="shared" si="6"/>
        <v/>
      </c>
      <c r="Z49" s="80" t="str">
        <f t="shared" si="7"/>
        <v/>
      </c>
      <c r="AA49" s="81">
        <f>K27</f>
        <v>0</v>
      </c>
      <c r="AB49" s="84" t="str">
        <f t="shared" si="8"/>
        <v/>
      </c>
      <c r="AC49" s="85" t="str">
        <f t="shared" si="9"/>
        <v/>
      </c>
      <c r="AD49" s="85" t="str">
        <f t="shared" si="10"/>
        <v/>
      </c>
      <c r="AE49" s="122" t="str">
        <f t="shared" si="11"/>
        <v>EM 3/4"D x 5"-6"OAL X &gt;3XD FL - PELOTA</v>
      </c>
    </row>
    <row r="50" spans="1:31" ht="15" customHeight="1" x14ac:dyDescent="0.55000000000000004">
      <c r="A50" s="242"/>
      <c r="B50" s="243"/>
      <c r="C50" s="243"/>
      <c r="D50" s="244"/>
      <c r="E50" s="18"/>
      <c r="F50" s="226"/>
      <c r="G50" s="227"/>
      <c r="H50" s="227"/>
      <c r="I50" s="227"/>
      <c r="J50" s="227"/>
      <c r="K50" s="227"/>
      <c r="L50" s="228"/>
      <c r="O50" s="62">
        <v>5187776</v>
      </c>
      <c r="P50" s="69" t="s">
        <v>123</v>
      </c>
      <c r="Q50" s="64">
        <v>117.94838</v>
      </c>
      <c r="R50" s="65">
        <f t="shared" si="1"/>
        <v>147.435475</v>
      </c>
      <c r="S50" s="65">
        <f t="shared" ref="S50:S57" si="22">Q50+$Q$15</f>
        <v>119.08838</v>
      </c>
      <c r="T50" s="65">
        <f t="shared" ref="T50:T57" si="23">R50+$Q$15</f>
        <v>148.57547499999998</v>
      </c>
      <c r="U50" s="75">
        <f t="shared" si="12"/>
        <v>2</v>
      </c>
      <c r="V50" s="76" t="str">
        <f t="shared" si="4"/>
        <v/>
      </c>
      <c r="W50" s="73" t="str">
        <f t="shared" si="19"/>
        <v/>
      </c>
      <c r="X50" s="75" t="str">
        <f t="shared" si="5"/>
        <v>-</v>
      </c>
      <c r="Y50" s="63" t="str">
        <f t="shared" si="6"/>
        <v/>
      </c>
      <c r="Z50" s="80" t="str">
        <f t="shared" si="7"/>
        <v/>
      </c>
      <c r="AA50" s="81">
        <f>H29</f>
        <v>0</v>
      </c>
      <c r="AB50" s="84" t="str">
        <f t="shared" si="8"/>
        <v/>
      </c>
      <c r="AC50" s="85" t="str">
        <f t="shared" si="9"/>
        <v/>
      </c>
      <c r="AD50" s="85" t="str">
        <f t="shared" si="10"/>
        <v/>
      </c>
      <c r="AE50" s="122" t="str">
        <f t="shared" si="11"/>
        <v>EM 1"D x 3"-4"OAL X &lt;=3XD FL- CUADRADO</v>
      </c>
    </row>
    <row r="51" spans="1:31" ht="16.5" customHeight="1" x14ac:dyDescent="0.55000000000000004">
      <c r="A51" s="242"/>
      <c r="B51" s="243"/>
      <c r="C51" s="243"/>
      <c r="D51" s="244"/>
      <c r="E51" s="18"/>
      <c r="F51" s="226"/>
      <c r="G51" s="227"/>
      <c r="H51" s="227"/>
      <c r="I51" s="227"/>
      <c r="J51" s="227"/>
      <c r="K51" s="227"/>
      <c r="L51" s="228"/>
      <c r="O51" s="62">
        <v>5187776</v>
      </c>
      <c r="P51" s="69" t="s">
        <v>147</v>
      </c>
      <c r="Q51" s="65">
        <f>Q50*(1+$Q$14)</f>
        <v>147.435475</v>
      </c>
      <c r="R51" s="65">
        <f t="shared" si="1"/>
        <v>184.29434375</v>
      </c>
      <c r="S51" s="65">
        <f t="shared" si="22"/>
        <v>148.57547499999998</v>
      </c>
      <c r="T51" s="65">
        <f t="shared" si="23"/>
        <v>185.43434374999998</v>
      </c>
      <c r="U51" s="75">
        <f t="shared" si="12"/>
        <v>2</v>
      </c>
      <c r="V51" s="76" t="str">
        <f t="shared" si="4"/>
        <v/>
      </c>
      <c r="W51" s="73" t="str">
        <f t="shared" si="19"/>
        <v/>
      </c>
      <c r="X51" s="75" t="str">
        <f t="shared" si="5"/>
        <v>-</v>
      </c>
      <c r="Y51" s="63" t="str">
        <f t="shared" si="6"/>
        <v/>
      </c>
      <c r="Z51" s="80" t="str">
        <f t="shared" si="7"/>
        <v/>
      </c>
      <c r="AA51" s="81">
        <f>H30</f>
        <v>0</v>
      </c>
      <c r="AB51" s="84" t="str">
        <f t="shared" si="8"/>
        <v/>
      </c>
      <c r="AC51" s="85" t="str">
        <f t="shared" si="9"/>
        <v/>
      </c>
      <c r="AD51" s="85" t="str">
        <f t="shared" si="10"/>
        <v/>
      </c>
      <c r="AE51" s="122" t="str">
        <f t="shared" si="11"/>
        <v>EM 1"D x 3"-4"OAL X &lt;=3XD FL - PELOTA</v>
      </c>
    </row>
    <row r="52" spans="1:31" ht="16.5" customHeight="1" thickBot="1" x14ac:dyDescent="0.6">
      <c r="A52" s="245"/>
      <c r="B52" s="246"/>
      <c r="C52" s="246"/>
      <c r="D52" s="247"/>
      <c r="E52" s="18"/>
      <c r="F52" s="226"/>
      <c r="G52" s="227"/>
      <c r="H52" s="227"/>
      <c r="I52" s="227"/>
      <c r="J52" s="227"/>
      <c r="K52" s="227"/>
      <c r="L52" s="228"/>
      <c r="O52" s="62">
        <v>5195573</v>
      </c>
      <c r="P52" s="69" t="s">
        <v>124</v>
      </c>
      <c r="Q52" s="64">
        <v>124.4419</v>
      </c>
      <c r="R52" s="65">
        <f t="shared" si="1"/>
        <v>155.55237500000001</v>
      </c>
      <c r="S52" s="65">
        <f t="shared" si="22"/>
        <v>125.5819</v>
      </c>
      <c r="T52" s="65">
        <f t="shared" si="23"/>
        <v>156.692375</v>
      </c>
      <c r="U52" s="75">
        <f t="shared" si="12"/>
        <v>2</v>
      </c>
      <c r="V52" s="76" t="str">
        <f t="shared" si="4"/>
        <v/>
      </c>
      <c r="W52" s="73" t="str">
        <f t="shared" si="19"/>
        <v/>
      </c>
      <c r="X52" s="75" t="str">
        <f t="shared" si="5"/>
        <v>-</v>
      </c>
      <c r="Y52" s="63" t="str">
        <f t="shared" si="6"/>
        <v/>
      </c>
      <c r="Z52" s="80" t="str">
        <f t="shared" si="7"/>
        <v/>
      </c>
      <c r="AA52" s="81">
        <f>I29</f>
        <v>0</v>
      </c>
      <c r="AB52" s="84" t="str">
        <f t="shared" si="8"/>
        <v/>
      </c>
      <c r="AC52" s="85" t="str">
        <f t="shared" si="9"/>
        <v/>
      </c>
      <c r="AD52" s="85" t="str">
        <f t="shared" si="10"/>
        <v/>
      </c>
      <c r="AE52" s="122" t="str">
        <f t="shared" si="11"/>
        <v>EM 1"D x 5"-6"OAL X &lt;=3XD FL- CUADRADO</v>
      </c>
    </row>
    <row r="53" spans="1:31" ht="14.4" customHeight="1" x14ac:dyDescent="0.55000000000000004">
      <c r="A53" s="29"/>
      <c r="B53" s="20"/>
      <c r="C53" s="20"/>
      <c r="D53" s="20"/>
      <c r="E53" s="18"/>
      <c r="F53" s="226"/>
      <c r="G53" s="227"/>
      <c r="H53" s="227"/>
      <c r="I53" s="227"/>
      <c r="J53" s="227"/>
      <c r="K53" s="227"/>
      <c r="L53" s="228"/>
      <c r="O53" s="62">
        <v>5195573</v>
      </c>
      <c r="P53" s="69" t="s">
        <v>148</v>
      </c>
      <c r="Q53" s="65">
        <f>Q52*(1+$Q$14)</f>
        <v>155.55237500000001</v>
      </c>
      <c r="R53" s="65">
        <f t="shared" si="1"/>
        <v>194.44046875000001</v>
      </c>
      <c r="S53" s="65">
        <f t="shared" si="22"/>
        <v>156.692375</v>
      </c>
      <c r="T53" s="65">
        <f t="shared" si="23"/>
        <v>195.58046874999999</v>
      </c>
      <c r="U53" s="75">
        <f t="shared" si="12"/>
        <v>2</v>
      </c>
      <c r="V53" s="76" t="str">
        <f t="shared" si="4"/>
        <v/>
      </c>
      <c r="W53" s="73" t="str">
        <f t="shared" si="19"/>
        <v/>
      </c>
      <c r="X53" s="75" t="str">
        <f t="shared" si="5"/>
        <v>-</v>
      </c>
      <c r="Y53" s="63" t="str">
        <f t="shared" si="6"/>
        <v/>
      </c>
      <c r="Z53" s="80" t="str">
        <f t="shared" si="7"/>
        <v/>
      </c>
      <c r="AA53" s="81">
        <f>I30</f>
        <v>0</v>
      </c>
      <c r="AB53" s="84" t="str">
        <f t="shared" si="8"/>
        <v/>
      </c>
      <c r="AC53" s="85" t="str">
        <f t="shared" si="9"/>
        <v/>
      </c>
      <c r="AD53" s="85" t="str">
        <f t="shared" si="10"/>
        <v/>
      </c>
      <c r="AE53" s="122" t="str">
        <f t="shared" si="11"/>
        <v>EM 1"D x 5"-6"OAL X &lt;=3XD FL - PELOTA</v>
      </c>
    </row>
    <row r="54" spans="1:31" ht="15" customHeight="1" thickBot="1" x14ac:dyDescent="0.6">
      <c r="A54" s="110" t="s">
        <v>175</v>
      </c>
      <c r="B54" s="20"/>
      <c r="C54" s="20"/>
      <c r="D54" s="20"/>
      <c r="E54" s="18"/>
      <c r="F54" s="229"/>
      <c r="G54" s="230"/>
      <c r="H54" s="230"/>
      <c r="I54" s="230"/>
      <c r="J54" s="230"/>
      <c r="K54" s="230"/>
      <c r="L54" s="231"/>
      <c r="O54" s="62">
        <v>5195714</v>
      </c>
      <c r="P54" s="69" t="s">
        <v>125</v>
      </c>
      <c r="Q54" s="64">
        <v>141.53391999999999</v>
      </c>
      <c r="R54" s="65">
        <f t="shared" si="1"/>
        <v>176.91739999999999</v>
      </c>
      <c r="S54" s="65">
        <f t="shared" si="22"/>
        <v>142.67391999999998</v>
      </c>
      <c r="T54" s="65">
        <f t="shared" si="23"/>
        <v>178.05739999999997</v>
      </c>
      <c r="U54" s="75">
        <f t="shared" si="12"/>
        <v>2</v>
      </c>
      <c r="V54" s="76" t="str">
        <f t="shared" si="4"/>
        <v/>
      </c>
      <c r="W54" s="73" t="str">
        <f t="shared" si="19"/>
        <v/>
      </c>
      <c r="X54" s="75" t="str">
        <f t="shared" si="5"/>
        <v>-</v>
      </c>
      <c r="Y54" s="63" t="str">
        <f t="shared" si="6"/>
        <v/>
      </c>
      <c r="Z54" s="80" t="str">
        <f t="shared" si="7"/>
        <v/>
      </c>
      <c r="AA54" s="81">
        <f>J29</f>
        <v>0</v>
      </c>
      <c r="AB54" s="84" t="str">
        <f t="shared" si="8"/>
        <v/>
      </c>
      <c r="AC54" s="85" t="str">
        <f t="shared" si="9"/>
        <v/>
      </c>
      <c r="AD54" s="85" t="str">
        <f t="shared" si="10"/>
        <v/>
      </c>
      <c r="AE54" s="122" t="str">
        <f t="shared" si="11"/>
        <v>EM 1"D x 3"-4"OAL X &gt;3XD FL- CUADRADO</v>
      </c>
    </row>
    <row r="55" spans="1:31" ht="92.4" customHeight="1" thickBot="1" x14ac:dyDescent="0.6">
      <c r="A55" s="44"/>
      <c r="B55" s="147" t="s">
        <v>162</v>
      </c>
      <c r="C55" s="148"/>
      <c r="D55" s="148"/>
      <c r="E55" s="148"/>
      <c r="F55" s="148"/>
      <c r="G55" s="148"/>
      <c r="H55" s="148"/>
      <c r="I55" s="148"/>
      <c r="J55" s="149"/>
      <c r="K55" s="32"/>
      <c r="L55" s="33"/>
      <c r="O55" s="62">
        <v>5195714</v>
      </c>
      <c r="P55" s="69" t="s">
        <v>149</v>
      </c>
      <c r="Q55" s="65">
        <f>Q54*(1+$Q$14)</f>
        <v>176.91739999999999</v>
      </c>
      <c r="R55" s="65">
        <f t="shared" si="1"/>
        <v>221.14675</v>
      </c>
      <c r="S55" s="65">
        <f t="shared" si="22"/>
        <v>178.05739999999997</v>
      </c>
      <c r="T55" s="65">
        <f t="shared" si="23"/>
        <v>222.28674999999998</v>
      </c>
      <c r="U55" s="75">
        <f t="shared" si="12"/>
        <v>2</v>
      </c>
      <c r="V55" s="76" t="str">
        <f t="shared" si="4"/>
        <v/>
      </c>
      <c r="W55" s="73" t="str">
        <f t="shared" si="19"/>
        <v/>
      </c>
      <c r="X55" s="75" t="str">
        <f t="shared" si="5"/>
        <v>-</v>
      </c>
      <c r="Y55" s="63" t="str">
        <f t="shared" si="6"/>
        <v/>
      </c>
      <c r="Z55" s="80" t="str">
        <f t="shared" si="7"/>
        <v/>
      </c>
      <c r="AA55" s="81">
        <f>J30</f>
        <v>0</v>
      </c>
      <c r="AB55" s="84" t="str">
        <f t="shared" si="8"/>
        <v/>
      </c>
      <c r="AC55" s="85" t="str">
        <f t="shared" si="9"/>
        <v/>
      </c>
      <c r="AD55" s="85" t="str">
        <f t="shared" si="10"/>
        <v/>
      </c>
      <c r="AE55" s="122" t="str">
        <f t="shared" si="11"/>
        <v>EM 1"D x 3"-4"OAL X &gt;3XD FL - PELOTA</v>
      </c>
    </row>
    <row r="56" spans="1:31" ht="20.100000000000001" x14ac:dyDescent="0.55000000000000004">
      <c r="A56" s="101" t="s">
        <v>168</v>
      </c>
      <c r="B56" s="2"/>
      <c r="C56" s="2"/>
      <c r="D56" s="2"/>
      <c r="E56" s="1"/>
      <c r="F56" s="5"/>
      <c r="G56" s="5"/>
      <c r="H56" s="5"/>
      <c r="I56" s="5"/>
      <c r="J56" s="5"/>
      <c r="K56" s="5"/>
      <c r="O56" s="62">
        <v>5195719</v>
      </c>
      <c r="P56" s="69" t="s">
        <v>126</v>
      </c>
      <c r="Q56" s="64">
        <v>153.32151999999999</v>
      </c>
      <c r="R56" s="65">
        <f t="shared" si="1"/>
        <v>191.65189999999998</v>
      </c>
      <c r="S56" s="65">
        <f t="shared" si="22"/>
        <v>154.46151999999998</v>
      </c>
      <c r="T56" s="65">
        <f t="shared" si="23"/>
        <v>192.79189999999997</v>
      </c>
      <c r="U56" s="75">
        <f t="shared" si="12"/>
        <v>2</v>
      </c>
      <c r="V56" s="76" t="str">
        <f t="shared" si="4"/>
        <v/>
      </c>
      <c r="W56" s="73" t="str">
        <f t="shared" si="19"/>
        <v/>
      </c>
      <c r="X56" s="75" t="str">
        <f t="shared" si="5"/>
        <v>-</v>
      </c>
      <c r="Y56" s="63" t="str">
        <f t="shared" si="6"/>
        <v/>
      </c>
      <c r="Z56" s="80" t="str">
        <f t="shared" si="7"/>
        <v/>
      </c>
      <c r="AA56" s="81">
        <f>K29</f>
        <v>0</v>
      </c>
      <c r="AB56" s="84" t="str">
        <f t="shared" si="8"/>
        <v/>
      </c>
      <c r="AC56" s="85" t="str">
        <f t="shared" si="9"/>
        <v/>
      </c>
      <c r="AD56" s="85" t="str">
        <f t="shared" si="10"/>
        <v/>
      </c>
      <c r="AE56" s="122" t="str">
        <f t="shared" si="11"/>
        <v>EM 1"D x 5"-6"OAL X &gt;3XD FL- CUADRADO</v>
      </c>
    </row>
    <row r="57" spans="1:31" ht="8.4" customHeight="1" x14ac:dyDescent="0.55000000000000004">
      <c r="A57" s="2"/>
      <c r="B57" s="2"/>
      <c r="C57" s="2"/>
      <c r="D57" s="2"/>
      <c r="E57" s="1"/>
      <c r="F57" s="5"/>
      <c r="G57" s="5"/>
      <c r="H57" s="5"/>
      <c r="I57" s="5"/>
      <c r="J57" s="5"/>
      <c r="K57" s="5"/>
      <c r="O57" s="62">
        <v>5195719</v>
      </c>
      <c r="P57" s="69" t="s">
        <v>150</v>
      </c>
      <c r="Q57" s="65">
        <f>Q56*(1+$Q$14)</f>
        <v>191.65189999999998</v>
      </c>
      <c r="R57" s="65">
        <f t="shared" si="1"/>
        <v>239.56487499999997</v>
      </c>
      <c r="S57" s="65">
        <f t="shared" si="22"/>
        <v>192.79189999999997</v>
      </c>
      <c r="T57" s="65">
        <f t="shared" si="23"/>
        <v>240.70487499999996</v>
      </c>
      <c r="U57" s="75">
        <f t="shared" si="12"/>
        <v>2</v>
      </c>
      <c r="V57" s="76" t="str">
        <f t="shared" si="4"/>
        <v/>
      </c>
      <c r="W57" s="73" t="str">
        <f t="shared" si="19"/>
        <v/>
      </c>
      <c r="X57" s="75" t="str">
        <f t="shared" si="5"/>
        <v>-</v>
      </c>
      <c r="Y57" s="63" t="str">
        <f t="shared" si="6"/>
        <v/>
      </c>
      <c r="Z57" s="80" t="str">
        <f t="shared" si="7"/>
        <v/>
      </c>
      <c r="AA57" s="81">
        <f>K30</f>
        <v>0</v>
      </c>
      <c r="AB57" s="84" t="str">
        <f t="shared" si="8"/>
        <v/>
      </c>
      <c r="AC57" s="85" t="str">
        <f t="shared" si="9"/>
        <v/>
      </c>
      <c r="AD57" s="85" t="str">
        <f t="shared" si="10"/>
        <v/>
      </c>
      <c r="AE57" s="122" t="str">
        <f t="shared" si="11"/>
        <v>EM 1"D x 5"-6"OAL X &gt;3XD FL - PELOTA</v>
      </c>
    </row>
    <row r="58" spans="1:31" ht="22.05" hidden="1" customHeight="1" x14ac:dyDescent="0.7">
      <c r="A58" s="206"/>
      <c r="B58" s="206"/>
      <c r="C58" s="206"/>
      <c r="D58" s="206"/>
      <c r="E58" s="1"/>
      <c r="F58" s="6"/>
      <c r="G58" s="6"/>
      <c r="H58" s="6"/>
      <c r="I58" s="6"/>
      <c r="J58" s="6"/>
      <c r="K58" s="6"/>
      <c r="O58" s="62">
        <v>5187777</v>
      </c>
      <c r="P58" s="72" t="s">
        <v>127</v>
      </c>
      <c r="Q58" s="64">
        <v>153.99</v>
      </c>
      <c r="R58" s="65">
        <f t="shared" si="1"/>
        <v>192.48750000000001</v>
      </c>
      <c r="S58" s="65">
        <f t="shared" ref="S58:S65" si="24">Q58+$Q$15</f>
        <v>155.13</v>
      </c>
      <c r="T58" s="65">
        <f t="shared" ref="T58:T65" si="25">R58+$Q$15</f>
        <v>193.6275</v>
      </c>
      <c r="U58" s="75">
        <f t="shared" si="12"/>
        <v>2</v>
      </c>
      <c r="V58" s="76" t="str">
        <f t="shared" si="4"/>
        <v/>
      </c>
      <c r="W58" s="73" t="str">
        <f t="shared" si="19"/>
        <v/>
      </c>
      <c r="X58" s="75" t="str">
        <f t="shared" si="5"/>
        <v>-</v>
      </c>
      <c r="Y58" s="63" t="str">
        <f t="shared" si="6"/>
        <v/>
      </c>
      <c r="Z58" s="80" t="str">
        <f t="shared" si="7"/>
        <v/>
      </c>
      <c r="AA58" s="81">
        <f>H37</f>
        <v>0</v>
      </c>
      <c r="AB58" s="84" t="str">
        <f t="shared" si="8"/>
        <v/>
      </c>
      <c r="AC58" s="85" t="str">
        <f t="shared" si="9"/>
        <v/>
      </c>
      <c r="AD58" s="85" t="str">
        <f t="shared" si="10"/>
        <v/>
      </c>
      <c r="AE58" s="122" t="str">
        <f t="shared" si="11"/>
        <v>EM 1-1/4"D x 5"-6"OAL X &lt;=3XD FL - CUADRADO</v>
      </c>
    </row>
    <row r="59" spans="1:31" ht="22.05" hidden="1" customHeight="1" x14ac:dyDescent="0.7">
      <c r="A59" s="6"/>
      <c r="B59" s="6"/>
      <c r="C59" s="6"/>
      <c r="D59" s="6"/>
      <c r="E59" s="1"/>
      <c r="O59" s="62">
        <v>5187777</v>
      </c>
      <c r="P59" s="72" t="s">
        <v>151</v>
      </c>
      <c r="Q59" s="65">
        <f>Q58*(1+$Q$14)</f>
        <v>192.48750000000001</v>
      </c>
      <c r="R59" s="65">
        <f t="shared" si="1"/>
        <v>240.609375</v>
      </c>
      <c r="S59" s="65">
        <f t="shared" si="24"/>
        <v>193.6275</v>
      </c>
      <c r="T59" s="65">
        <f t="shared" si="25"/>
        <v>241.74937499999999</v>
      </c>
      <c r="U59" s="75">
        <f t="shared" si="12"/>
        <v>2</v>
      </c>
      <c r="V59" s="76" t="str">
        <f t="shared" si="4"/>
        <v/>
      </c>
      <c r="W59" s="73" t="str">
        <f t="shared" si="19"/>
        <v/>
      </c>
      <c r="X59" s="75" t="str">
        <f t="shared" si="5"/>
        <v>-</v>
      </c>
      <c r="Y59" s="63" t="str">
        <f t="shared" si="6"/>
        <v/>
      </c>
      <c r="Z59" s="80" t="str">
        <f t="shared" si="7"/>
        <v/>
      </c>
      <c r="AA59" s="81">
        <f>H38</f>
        <v>0</v>
      </c>
      <c r="AB59" s="84" t="str">
        <f t="shared" si="8"/>
        <v/>
      </c>
      <c r="AC59" s="85" t="str">
        <f t="shared" si="9"/>
        <v/>
      </c>
      <c r="AD59" s="85" t="str">
        <f t="shared" si="10"/>
        <v/>
      </c>
      <c r="AE59" s="122" t="str">
        <f t="shared" si="11"/>
        <v>EM 1-1/4"D x 5"-6"OAL X &lt;=3XD FL - PELOTA</v>
      </c>
    </row>
    <row r="60" spans="1:31" ht="22.05" hidden="1" customHeight="1" x14ac:dyDescent="0.55000000000000004">
      <c r="E60" s="1"/>
      <c r="O60" s="62">
        <v>5195633</v>
      </c>
      <c r="P60" s="72" t="s">
        <v>128</v>
      </c>
      <c r="Q60" s="64">
        <v>165.39</v>
      </c>
      <c r="R60" s="65">
        <f t="shared" si="1"/>
        <v>206.73749999999998</v>
      </c>
      <c r="S60" s="65">
        <f t="shared" si="24"/>
        <v>166.52999999999997</v>
      </c>
      <c r="T60" s="65">
        <f t="shared" si="25"/>
        <v>207.87749999999997</v>
      </c>
      <c r="U60" s="75">
        <f t="shared" si="12"/>
        <v>2</v>
      </c>
      <c r="V60" s="76" t="str">
        <f t="shared" si="4"/>
        <v/>
      </c>
      <c r="W60" s="73" t="str">
        <f t="shared" si="19"/>
        <v/>
      </c>
      <c r="X60" s="75" t="str">
        <f t="shared" si="5"/>
        <v>-</v>
      </c>
      <c r="Y60" s="63" t="str">
        <f t="shared" si="6"/>
        <v/>
      </c>
      <c r="Z60" s="80" t="str">
        <f t="shared" si="7"/>
        <v/>
      </c>
      <c r="AA60" s="81">
        <f>I37</f>
        <v>0</v>
      </c>
      <c r="AB60" s="84" t="str">
        <f t="shared" si="8"/>
        <v/>
      </c>
      <c r="AC60" s="85" t="str">
        <f t="shared" si="9"/>
        <v/>
      </c>
      <c r="AD60" s="85" t="str">
        <f t="shared" si="10"/>
        <v/>
      </c>
      <c r="AE60" s="122" t="str">
        <f t="shared" si="11"/>
        <v>EM 1-1/4"D x 7"-8"OAL X &lt;=3XD FL - CUADRADO</v>
      </c>
    </row>
    <row r="61" spans="1:31" ht="22.05" hidden="1" customHeight="1" x14ac:dyDescent="0.55000000000000004">
      <c r="E61" s="1"/>
      <c r="O61" s="62">
        <v>5195633</v>
      </c>
      <c r="P61" s="72" t="s">
        <v>152</v>
      </c>
      <c r="Q61" s="65">
        <f>Q60*(1+$Q$14)</f>
        <v>206.73749999999998</v>
      </c>
      <c r="R61" s="65">
        <f t="shared" si="1"/>
        <v>258.421875</v>
      </c>
      <c r="S61" s="65">
        <f t="shared" si="24"/>
        <v>207.87749999999997</v>
      </c>
      <c r="T61" s="65">
        <f t="shared" si="25"/>
        <v>259.56187499999999</v>
      </c>
      <c r="U61" s="75">
        <f t="shared" si="12"/>
        <v>2</v>
      </c>
      <c r="V61" s="76" t="str">
        <f t="shared" si="4"/>
        <v/>
      </c>
      <c r="W61" s="73" t="str">
        <f t="shared" si="19"/>
        <v/>
      </c>
      <c r="X61" s="75" t="str">
        <f t="shared" si="5"/>
        <v>-</v>
      </c>
      <c r="Y61" s="63" t="str">
        <f t="shared" si="6"/>
        <v/>
      </c>
      <c r="Z61" s="80" t="str">
        <f t="shared" si="7"/>
        <v/>
      </c>
      <c r="AA61" s="81">
        <f>I38</f>
        <v>0</v>
      </c>
      <c r="AB61" s="84" t="str">
        <f t="shared" si="8"/>
        <v/>
      </c>
      <c r="AC61" s="85" t="str">
        <f t="shared" si="9"/>
        <v/>
      </c>
      <c r="AD61" s="85" t="str">
        <f t="shared" si="10"/>
        <v/>
      </c>
      <c r="AE61" s="122" t="str">
        <f t="shared" si="11"/>
        <v>EM 1-1/4"D x 7"-8"OAL X &lt;=3XD FL - PELOTA</v>
      </c>
    </row>
    <row r="62" spans="1:31" ht="22.05" hidden="1" customHeight="1" x14ac:dyDescent="0.55000000000000004">
      <c r="E62" s="1"/>
      <c r="O62" s="62">
        <v>5195715</v>
      </c>
      <c r="P62" s="72" t="s">
        <v>129</v>
      </c>
      <c r="Q62" s="64">
        <v>188.21</v>
      </c>
      <c r="R62" s="65">
        <f t="shared" si="1"/>
        <v>235.26250000000002</v>
      </c>
      <c r="S62" s="65">
        <f t="shared" si="24"/>
        <v>189.35</v>
      </c>
      <c r="T62" s="65">
        <f t="shared" si="25"/>
        <v>236.4025</v>
      </c>
      <c r="U62" s="75">
        <f t="shared" si="12"/>
        <v>2</v>
      </c>
      <c r="V62" s="76" t="str">
        <f t="shared" si="4"/>
        <v/>
      </c>
      <c r="W62" s="73" t="str">
        <f t="shared" si="19"/>
        <v/>
      </c>
      <c r="X62" s="75" t="str">
        <f t="shared" si="5"/>
        <v>-</v>
      </c>
      <c r="Y62" s="63" t="str">
        <f t="shared" si="6"/>
        <v/>
      </c>
      <c r="Z62" s="80" t="str">
        <f t="shared" si="7"/>
        <v/>
      </c>
      <c r="AA62" s="81">
        <f>J37</f>
        <v>0</v>
      </c>
      <c r="AB62" s="84" t="str">
        <f t="shared" si="8"/>
        <v/>
      </c>
      <c r="AC62" s="85" t="str">
        <f t="shared" si="9"/>
        <v/>
      </c>
      <c r="AD62" s="85" t="str">
        <f t="shared" si="10"/>
        <v/>
      </c>
      <c r="AE62" s="122" t="str">
        <f t="shared" si="11"/>
        <v>EM 1-1/4"D x 5"-6"OAL X &gt;3XD FL - CUADRADO</v>
      </c>
    </row>
    <row r="63" spans="1:31" ht="22.05" hidden="1" customHeight="1" x14ac:dyDescent="0.7">
      <c r="E63" s="6"/>
      <c r="O63" s="62">
        <v>5195715</v>
      </c>
      <c r="P63" s="72" t="s">
        <v>153</v>
      </c>
      <c r="Q63" s="65">
        <f>Q62*(1+$Q$14)</f>
        <v>235.26250000000002</v>
      </c>
      <c r="R63" s="65">
        <f t="shared" si="1"/>
        <v>294.078125</v>
      </c>
      <c r="S63" s="65">
        <f t="shared" si="24"/>
        <v>236.4025</v>
      </c>
      <c r="T63" s="65">
        <f t="shared" si="25"/>
        <v>295.21812499999999</v>
      </c>
      <c r="U63" s="75">
        <f t="shared" si="12"/>
        <v>2</v>
      </c>
      <c r="V63" s="76" t="str">
        <f t="shared" si="4"/>
        <v/>
      </c>
      <c r="W63" s="73" t="str">
        <f t="shared" si="19"/>
        <v/>
      </c>
      <c r="X63" s="75" t="str">
        <f t="shared" si="5"/>
        <v>-</v>
      </c>
      <c r="Y63" s="63" t="str">
        <f t="shared" si="6"/>
        <v/>
      </c>
      <c r="Z63" s="80" t="str">
        <f t="shared" si="7"/>
        <v/>
      </c>
      <c r="AA63" s="81">
        <f>J38</f>
        <v>0</v>
      </c>
      <c r="AB63" s="84" t="str">
        <f t="shared" si="8"/>
        <v/>
      </c>
      <c r="AC63" s="85" t="str">
        <f t="shared" si="9"/>
        <v/>
      </c>
      <c r="AD63" s="85" t="str">
        <f t="shared" si="10"/>
        <v/>
      </c>
      <c r="AE63" s="122" t="str">
        <f t="shared" si="11"/>
        <v>EM 1-1/4"D x 5"-6"OAL X &gt;3XD FL - PELOTA</v>
      </c>
    </row>
    <row r="64" spans="1:31" ht="22.05" hidden="1" customHeight="1" x14ac:dyDescent="0.55000000000000004">
      <c r="O64" s="62">
        <v>5195797</v>
      </c>
      <c r="P64" s="72" t="s">
        <v>130</v>
      </c>
      <c r="Q64" s="64">
        <v>199.62</v>
      </c>
      <c r="R64" s="65">
        <f t="shared" si="1"/>
        <v>249.52500000000001</v>
      </c>
      <c r="S64" s="65">
        <f t="shared" si="24"/>
        <v>200.76</v>
      </c>
      <c r="T64" s="65">
        <f t="shared" si="25"/>
        <v>250.66499999999999</v>
      </c>
      <c r="U64" s="75">
        <f t="shared" si="12"/>
        <v>2</v>
      </c>
      <c r="V64" s="76" t="str">
        <f t="shared" si="4"/>
        <v/>
      </c>
      <c r="W64" s="73" t="str">
        <f t="shared" si="19"/>
        <v/>
      </c>
      <c r="X64" s="75" t="str">
        <f t="shared" si="5"/>
        <v>-</v>
      </c>
      <c r="Y64" s="63" t="str">
        <f t="shared" si="6"/>
        <v/>
      </c>
      <c r="Z64" s="80" t="str">
        <f t="shared" si="7"/>
        <v/>
      </c>
      <c r="AA64" s="81">
        <f>K37</f>
        <v>0</v>
      </c>
      <c r="AB64" s="84" t="str">
        <f t="shared" si="8"/>
        <v/>
      </c>
      <c r="AC64" s="85" t="str">
        <f t="shared" si="9"/>
        <v/>
      </c>
      <c r="AD64" s="85" t="str">
        <f t="shared" si="10"/>
        <v/>
      </c>
      <c r="AE64" s="122" t="str">
        <f t="shared" si="11"/>
        <v>EM 1-1/4"D x 7"-8"OAL X &gt;3XD FL - CUADRADO</v>
      </c>
    </row>
    <row r="65" spans="15:31" ht="22.05" hidden="1" customHeight="1" x14ac:dyDescent="0.55000000000000004">
      <c r="O65" s="62">
        <v>5195797</v>
      </c>
      <c r="P65" s="72" t="s">
        <v>154</v>
      </c>
      <c r="Q65" s="65">
        <f>Q64*(1+$Q$14)</f>
        <v>249.52500000000001</v>
      </c>
      <c r="R65" s="65">
        <f t="shared" si="1"/>
        <v>311.90625</v>
      </c>
      <c r="S65" s="65">
        <f t="shared" si="24"/>
        <v>250.66499999999999</v>
      </c>
      <c r="T65" s="65">
        <f t="shared" si="25"/>
        <v>313.04624999999999</v>
      </c>
      <c r="U65" s="75">
        <f t="shared" si="12"/>
        <v>2</v>
      </c>
      <c r="V65" s="76" t="str">
        <f t="shared" si="4"/>
        <v/>
      </c>
      <c r="W65" s="73" t="str">
        <f t="shared" si="19"/>
        <v/>
      </c>
      <c r="X65" s="75" t="str">
        <f t="shared" si="5"/>
        <v>-</v>
      </c>
      <c r="Y65" s="63" t="str">
        <f t="shared" si="6"/>
        <v/>
      </c>
      <c r="Z65" s="80" t="str">
        <f t="shared" si="7"/>
        <v/>
      </c>
      <c r="AA65" s="81">
        <f>K38</f>
        <v>0</v>
      </c>
      <c r="AB65" s="84" t="str">
        <f t="shared" si="8"/>
        <v/>
      </c>
      <c r="AC65" s="85" t="str">
        <f t="shared" si="9"/>
        <v/>
      </c>
      <c r="AD65" s="85" t="str">
        <f t="shared" si="10"/>
        <v/>
      </c>
      <c r="AE65" s="122" t="str">
        <f t="shared" si="11"/>
        <v>EM 1-1/4"D x 7"-8"OAL X &gt;3XD FL - PELOTA</v>
      </c>
    </row>
  </sheetData>
  <sheetProtection algorithmName="SHA-512" hashValue="tlbCMMomYCw0vFLe7xb5kMFzEJsM8M08gvfAEZIgGBRaN+TSomNYSb4Zfupok9GQE6xbbGpZ+PVGbQg69ZqwWQ==" saltValue="fmoAMJg07xscA3O10cbrYg==" spinCount="100000" sheet="1" objects="1" scenarios="1"/>
  <mergeCells count="60">
    <mergeCell ref="K34:K35"/>
    <mergeCell ref="F33:G33"/>
    <mergeCell ref="G25:K25"/>
    <mergeCell ref="G28:K28"/>
    <mergeCell ref="A49:D52"/>
    <mergeCell ref="C26:D26"/>
    <mergeCell ref="C27:D27"/>
    <mergeCell ref="B29:D29"/>
    <mergeCell ref="B30:D30"/>
    <mergeCell ref="A31:A33"/>
    <mergeCell ref="B31:D33"/>
    <mergeCell ref="A27:B27"/>
    <mergeCell ref="A41:D45"/>
    <mergeCell ref="A26:B26"/>
    <mergeCell ref="I34:I35"/>
    <mergeCell ref="J34:J35"/>
    <mergeCell ref="G12:I12"/>
    <mergeCell ref="H10:J10"/>
    <mergeCell ref="B14:D14"/>
    <mergeCell ref="A58:D58"/>
    <mergeCell ref="H34:H35"/>
    <mergeCell ref="B36:D36"/>
    <mergeCell ref="B37:D37"/>
    <mergeCell ref="A35:D35"/>
    <mergeCell ref="A47:D48"/>
    <mergeCell ref="F36:F38"/>
    <mergeCell ref="F32:G32"/>
    <mergeCell ref="F34:G35"/>
    <mergeCell ref="F25:F27"/>
    <mergeCell ref="F28:F30"/>
    <mergeCell ref="F40:L54"/>
    <mergeCell ref="A25:D25"/>
    <mergeCell ref="B22:D23"/>
    <mergeCell ref="F16:F18"/>
    <mergeCell ref="F19:F21"/>
    <mergeCell ref="G16:K16"/>
    <mergeCell ref="F22:F24"/>
    <mergeCell ref="A21:B21"/>
    <mergeCell ref="G22:K22"/>
    <mergeCell ref="B16:D16"/>
    <mergeCell ref="B17:D17"/>
    <mergeCell ref="B18:D18"/>
    <mergeCell ref="B19:D19"/>
    <mergeCell ref="C21:D21"/>
    <mergeCell ref="B55:J55"/>
    <mergeCell ref="G36:K36"/>
    <mergeCell ref="A1:J1"/>
    <mergeCell ref="B13:D13"/>
    <mergeCell ref="B15:D15"/>
    <mergeCell ref="F14:G14"/>
    <mergeCell ref="F13:G13"/>
    <mergeCell ref="F15:G15"/>
    <mergeCell ref="B3:E3"/>
    <mergeCell ref="G19:K19"/>
    <mergeCell ref="G4:K4"/>
    <mergeCell ref="G5:K5"/>
    <mergeCell ref="G6:K6"/>
    <mergeCell ref="G7:K7"/>
    <mergeCell ref="G8:K8"/>
    <mergeCell ref="A22:A23"/>
  </mergeCells>
  <conditionalFormatting sqref="C21:D21">
    <cfRule type="containsBlanks" dxfId="6" priority="5">
      <formula>LEN(TRIM(C21))=0</formula>
    </cfRule>
  </conditionalFormatting>
  <conditionalFormatting sqref="C26:D26">
    <cfRule type="containsBlanks" dxfId="5" priority="4">
      <formula>LEN(TRIM(C26))=0</formula>
    </cfRule>
  </conditionalFormatting>
  <conditionalFormatting sqref="C27:D27">
    <cfRule type="containsBlanks" dxfId="4" priority="3">
      <formula>LEN(TRIM(C27))=0</formula>
    </cfRule>
  </conditionalFormatting>
  <conditionalFormatting sqref="B29:D29">
    <cfRule type="containsBlanks" dxfId="3" priority="2">
      <formula>LEN(TRIM(B29))=0</formula>
    </cfRule>
  </conditionalFormatting>
  <conditionalFormatting sqref="B30:D30">
    <cfRule type="expression" dxfId="2" priority="1">
      <formula>AND(B29="UPS RECOGER",B30="")</formula>
    </cfRule>
  </conditionalFormatting>
  <dataValidations xWindow="355" yWindow="568" count="9">
    <dataValidation type="list" showInputMessage="1" showErrorMessage="1" promptTitle="Select Reconditioning Ship To" sqref="B3:E3" xr:uid="{8676B8BA-4433-4578-AE60-563FD1F86BC9}">
      <formula1>"MEXICO"</formula1>
    </dataValidation>
    <dataValidation type="textLength" allowBlank="1" showErrorMessage="1" errorTitle="SAP Acct# 8 Digits" promptTitle="Customer Acct Number:" prompt="If you know what your Kennametal Acct# is, please enter it here." sqref="B13:D13" xr:uid="{291429C1-1B12-496F-95BC-193BDDF7465A}">
      <formula1>8</formula1>
      <formula2>8</formula2>
    </dataValidation>
    <dataValidation type="decimal" showErrorMessage="1" prompt="Enter the functional discount (if known) assigned the the SAP Account Number above." sqref="B14:D14" xr:uid="{0EA511F3-9CB8-485A-8E7D-9924D3DB8E12}">
      <formula1>0</formula1>
      <formula2>0.25</formula2>
    </dataValidation>
    <dataValidation allowBlank="1" showErrorMessage="1" sqref="B15:D19 A31:A33 A35:D35" xr:uid="{4A76BCE7-DA66-49D6-BF19-9CB7CF8918F9}"/>
    <dataValidation type="list" allowBlank="1" showInputMessage="1" showErrorMessage="1" errorTitle="Must be YES -or- NO" sqref="C21:D21 C26:D27" xr:uid="{281AB53E-E2F2-42A2-9073-082CD4C676C0}">
      <formula1>"SI, NO"</formula1>
    </dataValidation>
    <dataValidation allowBlank="1" showErrorMessage="1" promptTitle="Return Shipping Method:" prompt="How would you like us to return the reground drills, please make a selection of these UPS methods; Regular-Ground Service, 2nd Day Air, or Next Day Air?" sqref="A30 A34:D34" xr:uid="{CB978BBF-83EB-40E8-85BF-951B033C0DC2}"/>
    <dataValidation allowBlank="1" showErrorMessage="1" prompt="How would you like us to return the reground drills, please make a selection of these UPS methods; Regular-Ground Service, 2nd Day Air, or Next Day Air?" sqref="A29" xr:uid="{C50DDE67-4641-46B5-9E2F-0AF968C6C21A}"/>
    <dataValidation type="list" allowBlank="1" showInputMessage="1" showErrorMessage="1" sqref="B29:D29" xr:uid="{A526E42B-80E6-43DA-B876-B4833D65E9D8}">
      <formula1>"UPS TERRESTRE, UPS NDA, UPS RECOGER, OTRO"</formula1>
    </dataValidation>
    <dataValidation type="whole" allowBlank="1" showErrorMessage="1" errorTitle="Solo Numeros Enteros !!" error="Solo Numeros Enteros !!" promptTitle="Solo Numeros Enteros !!" prompt="Solo Numeros Enteros !!" sqref="H17:K18 H20:K21 H23:K24 H26:K27 H29:K30 H37:K38" xr:uid="{F54B2EDC-8A8F-4305-91DC-3B63E52AE8CE}">
      <formula1>0</formula1>
      <formula2>99999</formula2>
    </dataValidation>
  </dataValidations>
  <printOptions horizontalCentered="1"/>
  <pageMargins left="0.25" right="0.25" top="0.75" bottom="0.75" header="0.3" footer="0.3"/>
  <pageSetup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2" r:id="rId4" name="Option Button 18">
              <controlPr defaultSize="0" autoFill="0" autoLine="0" autoPict="0">
                <anchor moveWithCells="1">
                  <from>
                    <xdr:col>9</xdr:col>
                    <xdr:colOff>365760</xdr:colOff>
                    <xdr:row>10</xdr:row>
                    <xdr:rowOff>213360</xdr:rowOff>
                  </from>
                  <to>
                    <xdr:col>9</xdr:col>
                    <xdr:colOff>739140</xdr:colOff>
                    <xdr:row>12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5" name="Option Button 19">
              <controlPr defaultSize="0" autoFill="0" autoLine="0" autoPict="0">
                <anchor moveWithCells="1">
                  <from>
                    <xdr:col>10</xdr:col>
                    <xdr:colOff>411480</xdr:colOff>
                    <xdr:row>10</xdr:row>
                    <xdr:rowOff>220980</xdr:rowOff>
                  </from>
                  <to>
                    <xdr:col>10</xdr:col>
                    <xdr:colOff>784860</xdr:colOff>
                    <xdr:row>12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C0548-14F2-4FD1-95C6-DB1F283E407D}">
  <sheetPr filterMode="1">
    <pageSetUpPr fitToPage="1"/>
  </sheetPr>
  <dimension ref="A1:AE80"/>
  <sheetViews>
    <sheetView showGridLines="0" zoomScale="110" zoomScaleNormal="110" workbookViewId="0">
      <selection activeCell="B1" sqref="B1"/>
    </sheetView>
  </sheetViews>
  <sheetFormatPr defaultColWidth="0" defaultRowHeight="14.4" zeroHeight="1" x14ac:dyDescent="0.55000000000000004"/>
  <cols>
    <col min="1" max="1" width="0.7890625" customWidth="1"/>
    <col min="2" max="8" width="4.3125" customWidth="1"/>
    <col min="9" max="9" width="5.20703125" customWidth="1"/>
    <col min="10" max="10" width="6.89453125" customWidth="1"/>
    <col min="11" max="19" width="4.3125" customWidth="1"/>
    <col min="20" max="20" width="5" customWidth="1"/>
    <col min="21" max="22" width="4.3125" customWidth="1"/>
    <col min="23" max="23" width="3.20703125" customWidth="1"/>
    <col min="24" max="28" width="4.3125" customWidth="1"/>
    <col min="29" max="29" width="7.89453125" customWidth="1"/>
    <col min="30" max="30" width="0.68359375" customWidth="1"/>
    <col min="31" max="31" width="0.89453125" customWidth="1"/>
    <col min="32" max="16384" width="20.7890625" hidden="1"/>
  </cols>
  <sheetData>
    <row r="1" spans="1:30" ht="4.8" customHeight="1" x14ac:dyDescent="0.55000000000000004">
      <c r="A1" s="86"/>
      <c r="B1" s="86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15"/>
      <c r="AC1" s="40"/>
      <c r="AD1" s="15"/>
    </row>
    <row r="2" spans="1:30" ht="20.399999999999999" x14ac:dyDescent="0.75">
      <c r="A2" s="29"/>
      <c r="B2" s="29"/>
      <c r="C2" s="22"/>
      <c r="D2" s="22"/>
      <c r="E2" s="22"/>
      <c r="F2" s="22"/>
      <c r="G2" s="89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90" t="s">
        <v>171</v>
      </c>
      <c r="U2" s="22"/>
      <c r="V2" s="22"/>
      <c r="W2" s="22"/>
      <c r="X2" s="22"/>
      <c r="Y2" s="22"/>
      <c r="Z2" s="22"/>
      <c r="AA2" s="351" t="s">
        <v>81</v>
      </c>
      <c r="AB2" s="352"/>
      <c r="AC2" s="126"/>
      <c r="AD2" s="21"/>
    </row>
    <row r="3" spans="1:30" ht="20.399999999999999" x14ac:dyDescent="0.75">
      <c r="A3" s="29"/>
      <c r="B3" s="29"/>
      <c r="C3" s="22"/>
      <c r="D3" s="22"/>
      <c r="E3" s="22"/>
      <c r="F3" s="22"/>
      <c r="G3" s="89" t="s">
        <v>73</v>
      </c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90" t="s">
        <v>79</v>
      </c>
      <c r="U3" s="22"/>
      <c r="V3" s="22"/>
      <c r="W3" s="22"/>
      <c r="X3" s="22"/>
      <c r="Y3" s="22"/>
      <c r="Z3" s="22"/>
      <c r="AA3" s="353" t="s">
        <v>159</v>
      </c>
      <c r="AB3" s="352"/>
      <c r="AC3" s="126"/>
      <c r="AD3" s="21"/>
    </row>
    <row r="4" spans="1:30" ht="20.399999999999999" x14ac:dyDescent="0.75">
      <c r="A4" s="29"/>
      <c r="B4" s="29"/>
      <c r="C4" s="22"/>
      <c r="D4" s="22"/>
      <c r="E4" s="22"/>
      <c r="F4" s="22"/>
      <c r="G4" s="89" t="s">
        <v>74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90" t="s">
        <v>78</v>
      </c>
      <c r="U4" s="22"/>
      <c r="V4" s="22"/>
      <c r="W4" s="22"/>
      <c r="X4" s="22"/>
      <c r="Y4" s="22"/>
      <c r="Z4" s="22"/>
      <c r="AA4" s="22"/>
      <c r="AB4" s="21"/>
      <c r="AC4" s="128"/>
      <c r="AD4" s="21"/>
    </row>
    <row r="5" spans="1:30" x14ac:dyDescent="0.55000000000000004">
      <c r="A5" s="29"/>
      <c r="B5" s="29"/>
      <c r="C5" s="22"/>
      <c r="D5" s="22"/>
      <c r="E5" s="22"/>
      <c r="F5" s="22"/>
      <c r="G5" s="89" t="s">
        <v>75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1"/>
      <c r="AC5" s="128"/>
      <c r="AD5" s="21"/>
    </row>
    <row r="6" spans="1:30" ht="20.7" thickBot="1" x14ac:dyDescent="0.8">
      <c r="A6" s="29"/>
      <c r="B6" s="29"/>
      <c r="C6" s="22"/>
      <c r="D6" s="22"/>
      <c r="E6" s="22"/>
      <c r="F6" s="22"/>
      <c r="G6" s="89" t="s">
        <v>76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361" t="s">
        <v>80</v>
      </c>
      <c r="S6" s="362"/>
      <c r="T6" s="362"/>
      <c r="U6" s="362"/>
      <c r="V6" s="362"/>
      <c r="W6" s="359">
        <f ca="1">TODAY()+30</f>
        <v>44729</v>
      </c>
      <c r="X6" s="360"/>
      <c r="Y6" s="360"/>
      <c r="Z6" s="360"/>
      <c r="AA6" s="360"/>
      <c r="AB6" s="21"/>
      <c r="AC6" s="128"/>
      <c r="AD6" s="21"/>
    </row>
    <row r="7" spans="1:30" ht="14.7" thickBot="1" x14ac:dyDescent="0.6">
      <c r="A7" s="29"/>
      <c r="B7" s="29"/>
      <c r="C7" s="22"/>
      <c r="D7" s="22"/>
      <c r="E7" s="22"/>
      <c r="F7" s="22"/>
      <c r="G7" s="89" t="s">
        <v>77</v>
      </c>
      <c r="H7" s="22"/>
      <c r="I7" s="22"/>
      <c r="J7" s="22"/>
      <c r="K7" s="22"/>
      <c r="L7" s="22"/>
      <c r="M7" s="22"/>
      <c r="N7" s="22"/>
      <c r="O7" s="22"/>
      <c r="P7" s="22"/>
      <c r="Q7" s="363" t="s">
        <v>40</v>
      </c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20"/>
      <c r="AC7" s="129"/>
      <c r="AD7" s="21"/>
    </row>
    <row r="8" spans="1:30" ht="21.6" customHeight="1" thickBot="1" x14ac:dyDescent="0.6">
      <c r="A8" s="29"/>
      <c r="B8" s="87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363" t="str">
        <f>IF('Widia HP End Mill Recon Form'!C26="NO","** No reacondicione herramientas que requieran corte.**","** Reacondicione herramientas que requieran corte. **")</f>
        <v>** No reacondicione herramientas que requieran corte.**</v>
      </c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5"/>
      <c r="AC8" s="130"/>
      <c r="AD8" s="21"/>
    </row>
    <row r="9" spans="1:30" x14ac:dyDescent="0.55000000000000004">
      <c r="A9" s="29"/>
      <c r="B9" s="93" t="s">
        <v>82</v>
      </c>
      <c r="C9" s="40"/>
      <c r="D9" s="40"/>
      <c r="E9" s="40"/>
      <c r="F9" s="40"/>
      <c r="G9" s="40"/>
      <c r="H9" s="40"/>
      <c r="I9" s="40"/>
      <c r="J9" s="40"/>
      <c r="K9" s="15"/>
      <c r="L9" s="93" t="s">
        <v>83</v>
      </c>
      <c r="M9" s="40"/>
      <c r="N9" s="40"/>
      <c r="O9" s="40"/>
      <c r="P9" s="15"/>
      <c r="Q9" s="93" t="s">
        <v>84</v>
      </c>
      <c r="R9" s="40"/>
      <c r="S9" s="40"/>
      <c r="T9" s="40"/>
      <c r="U9" s="15"/>
      <c r="V9" s="86" t="s">
        <v>85</v>
      </c>
      <c r="W9" s="40"/>
      <c r="X9" s="40"/>
      <c r="Y9" s="40"/>
      <c r="Z9" s="40"/>
      <c r="AA9" s="40" t="s">
        <v>86</v>
      </c>
      <c r="AB9" s="15"/>
      <c r="AC9" s="128"/>
      <c r="AD9" s="21"/>
    </row>
    <row r="10" spans="1:30" ht="14.7" thickBot="1" x14ac:dyDescent="0.6">
      <c r="A10" s="29"/>
      <c r="B10" s="327" t="str">
        <f>IF('Widia HP End Mill Recon Form'!B15="","",'Widia HP End Mill Recon Form'!B15)</f>
        <v/>
      </c>
      <c r="C10" s="328"/>
      <c r="D10" s="328"/>
      <c r="E10" s="328"/>
      <c r="F10" s="328"/>
      <c r="G10" s="329">
        <f ca="1">TODAY()</f>
        <v>44699</v>
      </c>
      <c r="H10" s="329"/>
      <c r="I10" s="329"/>
      <c r="J10" s="329"/>
      <c r="K10" s="330"/>
      <c r="L10" s="333" t="str">
        <f>IF('Widia HP End Mill Recon Form'!B13="","",'Widia HP End Mill Recon Form'!B13)</f>
        <v/>
      </c>
      <c r="M10" s="332"/>
      <c r="N10" s="332"/>
      <c r="O10" s="332"/>
      <c r="P10" s="334"/>
      <c r="Q10" s="29"/>
      <c r="R10" s="22"/>
      <c r="S10" s="22"/>
      <c r="T10" s="22"/>
      <c r="U10" s="21"/>
      <c r="V10" s="335"/>
      <c r="W10" s="336"/>
      <c r="X10" s="336"/>
      <c r="Y10" s="336"/>
      <c r="Z10" s="337">
        <f ca="1">G10</f>
        <v>44699</v>
      </c>
      <c r="AA10" s="338"/>
      <c r="AB10" s="339"/>
      <c r="AC10" s="131"/>
      <c r="AD10" s="21"/>
    </row>
    <row r="11" spans="1:30" x14ac:dyDescent="0.55000000000000004">
      <c r="A11" s="29"/>
      <c r="B11" s="93" t="s">
        <v>87</v>
      </c>
      <c r="C11" s="40"/>
      <c r="D11" s="40"/>
      <c r="E11" s="40"/>
      <c r="F11" s="40"/>
      <c r="G11" s="40"/>
      <c r="H11" s="40"/>
      <c r="I11" s="40"/>
      <c r="J11" s="40"/>
      <c r="K11" s="15"/>
      <c r="L11" s="93" t="s">
        <v>88</v>
      </c>
      <c r="M11" s="40"/>
      <c r="N11" s="40"/>
      <c r="O11" s="40"/>
      <c r="P11" s="40"/>
      <c r="Q11" s="40"/>
      <c r="R11" s="40"/>
      <c r="S11" s="15"/>
      <c r="T11" s="93" t="s">
        <v>89</v>
      </c>
      <c r="U11" s="40"/>
      <c r="V11" s="40"/>
      <c r="W11" s="40"/>
      <c r="X11" s="40"/>
      <c r="Y11" s="40"/>
      <c r="Z11" s="40"/>
      <c r="AA11" s="40"/>
      <c r="AB11" s="15"/>
      <c r="AC11" s="128"/>
      <c r="AD11" s="21"/>
    </row>
    <row r="12" spans="1:30" ht="14.7" thickBot="1" x14ac:dyDescent="0.6">
      <c r="A12" s="29"/>
      <c r="B12" s="29"/>
      <c r="C12" s="22"/>
      <c r="D12" s="22"/>
      <c r="E12" s="22"/>
      <c r="F12" s="22"/>
      <c r="G12" s="22"/>
      <c r="H12" s="22"/>
      <c r="I12" s="22"/>
      <c r="J12" s="22"/>
      <c r="K12" s="21"/>
      <c r="L12" s="331" t="s">
        <v>172</v>
      </c>
      <c r="M12" s="332"/>
      <c r="N12" s="332"/>
      <c r="O12" s="332"/>
      <c r="P12" s="332"/>
      <c r="Q12" s="332"/>
      <c r="R12" s="332"/>
      <c r="S12" s="334"/>
      <c r="T12" s="327" t="str">
        <f>IF('Widia HP End Mill Recon Form'!B16="","",'Widia HP End Mill Recon Form'!B16)</f>
        <v/>
      </c>
      <c r="U12" s="328"/>
      <c r="V12" s="328"/>
      <c r="W12" s="328"/>
      <c r="X12" s="328"/>
      <c r="Y12" s="328"/>
      <c r="Z12" s="328"/>
      <c r="AA12" s="328"/>
      <c r="AB12" s="340"/>
      <c r="AC12" s="132"/>
      <c r="AD12" s="21"/>
    </row>
    <row r="13" spans="1:30" x14ac:dyDescent="0.55000000000000004">
      <c r="A13" s="29"/>
      <c r="B13" s="86" t="s">
        <v>90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15"/>
      <c r="Q13" s="86" t="s">
        <v>42</v>
      </c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15"/>
      <c r="AC13" s="128"/>
      <c r="AD13" s="21"/>
    </row>
    <row r="14" spans="1:30" ht="15.6" x14ac:dyDescent="0.6">
      <c r="A14" s="29"/>
      <c r="B14" s="341" t="str">
        <f>IF('Widia HP End Mill Recon Form'!G4="","",'Widia HP End Mill Recon Form'!G4)</f>
        <v/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3"/>
      <c r="Q14" s="341" t="str">
        <f>B14</f>
        <v/>
      </c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3"/>
      <c r="AC14" s="133"/>
      <c r="AD14" s="21"/>
    </row>
    <row r="15" spans="1:30" ht="15.6" x14ac:dyDescent="0.6">
      <c r="A15" s="29"/>
      <c r="B15" s="341" t="str">
        <f>IF('Widia HP End Mill Recon Form'!G5="","",'Widia HP End Mill Recon Form'!G5)</f>
        <v/>
      </c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3"/>
      <c r="Q15" s="341" t="str">
        <f t="shared" ref="Q15:Q18" si="0">B15</f>
        <v/>
      </c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3"/>
      <c r="AC15" s="133"/>
      <c r="AD15" s="21"/>
    </row>
    <row r="16" spans="1:30" ht="15.6" x14ac:dyDescent="0.6">
      <c r="A16" s="29"/>
      <c r="B16" s="341" t="str">
        <f>IF('Widia HP End Mill Recon Form'!G6="","",'Widia HP End Mill Recon Form'!G6)</f>
        <v/>
      </c>
      <c r="C16" s="342"/>
      <c r="D16" s="342"/>
      <c r="E16" s="342"/>
      <c r="F16" s="342"/>
      <c r="G16" s="342"/>
      <c r="H16" s="342"/>
      <c r="I16" s="342"/>
      <c r="J16" s="342"/>
      <c r="K16" s="342"/>
      <c r="L16" s="342"/>
      <c r="M16" s="342"/>
      <c r="N16" s="342"/>
      <c r="O16" s="342"/>
      <c r="P16" s="343"/>
      <c r="Q16" s="341" t="str">
        <f t="shared" si="0"/>
        <v/>
      </c>
      <c r="R16" s="342"/>
      <c r="S16" s="342"/>
      <c r="T16" s="342"/>
      <c r="U16" s="342"/>
      <c r="V16" s="342"/>
      <c r="W16" s="342"/>
      <c r="X16" s="342"/>
      <c r="Y16" s="342"/>
      <c r="Z16" s="342"/>
      <c r="AA16" s="342"/>
      <c r="AB16" s="343"/>
      <c r="AC16" s="133"/>
      <c r="AD16" s="21"/>
    </row>
    <row r="17" spans="1:30" ht="15.6" x14ac:dyDescent="0.6">
      <c r="A17" s="29"/>
      <c r="B17" s="341" t="str">
        <f>IF('Widia HP End Mill Recon Form'!G7="","",'Widia HP End Mill Recon Form'!G7)</f>
        <v/>
      </c>
      <c r="C17" s="342"/>
      <c r="D17" s="342"/>
      <c r="E17" s="342"/>
      <c r="F17" s="342"/>
      <c r="G17" s="342"/>
      <c r="H17" s="342"/>
      <c r="I17" s="342"/>
      <c r="J17" s="342"/>
      <c r="K17" s="342"/>
      <c r="L17" s="342"/>
      <c r="M17" s="342"/>
      <c r="N17" s="342"/>
      <c r="O17" s="342"/>
      <c r="P17" s="343"/>
      <c r="Q17" s="341" t="str">
        <f t="shared" si="0"/>
        <v/>
      </c>
      <c r="R17" s="342"/>
      <c r="S17" s="342"/>
      <c r="T17" s="342"/>
      <c r="U17" s="342"/>
      <c r="V17" s="342"/>
      <c r="W17" s="342"/>
      <c r="X17" s="342"/>
      <c r="Y17" s="342"/>
      <c r="Z17" s="342"/>
      <c r="AA17" s="342"/>
      <c r="AB17" s="343"/>
      <c r="AC17" s="133"/>
      <c r="AD17" s="21"/>
    </row>
    <row r="18" spans="1:30" ht="15.9" thickBot="1" x14ac:dyDescent="0.65">
      <c r="A18" s="29"/>
      <c r="B18" s="341" t="str">
        <f>IF('Widia HP End Mill Recon Form'!G8="","",'Widia HP End Mill Recon Form'!G8)</f>
        <v/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3"/>
      <c r="Q18" s="341" t="str">
        <f t="shared" si="0"/>
        <v/>
      </c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3"/>
      <c r="AC18" s="133"/>
      <c r="AD18" s="21"/>
    </row>
    <row r="19" spans="1:30" x14ac:dyDescent="0.55000000000000004">
      <c r="A19" s="29"/>
      <c r="B19" s="93" t="s">
        <v>91</v>
      </c>
      <c r="C19" s="40"/>
      <c r="D19" s="40"/>
      <c r="E19" s="40"/>
      <c r="F19" s="40"/>
      <c r="G19" s="366" t="str">
        <f>IF(B20="UPS NDA","",IF(B20="UPS TERRESTRE","",IF(B20="UPS RECOGER",CONCATENATE("UPS ACCOUNT: ",'Widia HP End Mill Recon Form'!B30),'Widia HP End Mill Recon Form'!B31)))</f>
        <v/>
      </c>
      <c r="H19" s="366"/>
      <c r="I19" s="366"/>
      <c r="J19" s="366"/>
      <c r="K19" s="367"/>
      <c r="L19" s="93" t="s">
        <v>92</v>
      </c>
      <c r="M19" s="40"/>
      <c r="N19" s="40"/>
      <c r="O19" s="40"/>
      <c r="P19" s="40"/>
      <c r="Q19" s="40"/>
      <c r="R19" s="40"/>
      <c r="S19" s="15"/>
      <c r="T19" s="97" t="s">
        <v>93</v>
      </c>
      <c r="U19" s="40"/>
      <c r="V19" s="40"/>
      <c r="W19" s="40"/>
      <c r="X19" s="40"/>
      <c r="Y19" s="40"/>
      <c r="Z19" s="40"/>
      <c r="AA19" s="40"/>
      <c r="AB19" s="15"/>
      <c r="AC19" s="344" t="s">
        <v>165</v>
      </c>
      <c r="AD19" s="345"/>
    </row>
    <row r="20" spans="1:30" ht="14.7" thickBot="1" x14ac:dyDescent="0.6">
      <c r="A20" s="29"/>
      <c r="B20" s="331" t="str">
        <f>'Widia HP End Mill Recon Form'!B29</f>
        <v>UPS TERRESTRE</v>
      </c>
      <c r="C20" s="332"/>
      <c r="D20" s="332"/>
      <c r="E20" s="332"/>
      <c r="F20" s="332"/>
      <c r="G20" s="368"/>
      <c r="H20" s="368"/>
      <c r="I20" s="368"/>
      <c r="J20" s="368"/>
      <c r="K20" s="369"/>
      <c r="L20" s="87"/>
      <c r="M20" s="88"/>
      <c r="N20" s="88"/>
      <c r="O20" s="88"/>
      <c r="P20" s="88"/>
      <c r="Q20" s="88"/>
      <c r="R20" s="88"/>
      <c r="S20" s="33"/>
      <c r="T20" s="22"/>
      <c r="U20" s="22"/>
      <c r="V20" s="22"/>
      <c r="W20" s="22"/>
      <c r="X20" s="22"/>
      <c r="Y20" s="22"/>
      <c r="Z20" s="22"/>
      <c r="AA20" s="22"/>
      <c r="AB20" s="21"/>
      <c r="AC20" s="346"/>
      <c r="AD20" s="347"/>
    </row>
    <row r="21" spans="1:30" x14ac:dyDescent="0.55000000000000004">
      <c r="A21" s="29"/>
      <c r="B21" s="93" t="s">
        <v>94</v>
      </c>
      <c r="C21" s="40"/>
      <c r="D21" s="40"/>
      <c r="E21" s="40"/>
      <c r="F21" s="40"/>
      <c r="G21" s="40"/>
      <c r="H21" s="40"/>
      <c r="I21" s="40"/>
      <c r="J21" s="40"/>
      <c r="K21" s="40"/>
      <c r="L21" s="22"/>
      <c r="M21" s="22"/>
      <c r="N21" s="22"/>
      <c r="O21" s="22"/>
      <c r="P21" s="22"/>
      <c r="Q21" s="22"/>
      <c r="R21" s="22"/>
      <c r="S21" s="21"/>
      <c r="T21" s="97" t="s">
        <v>95</v>
      </c>
      <c r="U21" s="40"/>
      <c r="V21" s="40"/>
      <c r="W21" s="40"/>
      <c r="X21" s="40"/>
      <c r="Y21" s="40"/>
      <c r="Z21" s="40"/>
      <c r="AA21" s="40"/>
      <c r="AB21" s="15"/>
      <c r="AC21" s="346"/>
      <c r="AD21" s="347"/>
    </row>
    <row r="22" spans="1:30" ht="14.7" thickBot="1" x14ac:dyDescent="0.6">
      <c r="A22" s="29"/>
      <c r="B22" s="29"/>
      <c r="C22" s="22"/>
      <c r="D22" s="89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/>
      <c r="T22" s="29"/>
      <c r="U22" s="22"/>
      <c r="V22" s="22"/>
      <c r="W22" s="22"/>
      <c r="X22" s="22"/>
      <c r="Y22" s="22"/>
      <c r="Z22" s="22"/>
      <c r="AA22" s="22"/>
      <c r="AB22" s="21"/>
      <c r="AC22" s="346"/>
      <c r="AD22" s="347"/>
    </row>
    <row r="23" spans="1:30" x14ac:dyDescent="0.55000000000000004">
      <c r="A23" s="29"/>
      <c r="B23" s="93" t="s">
        <v>96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15"/>
      <c r="T23" s="97" t="s">
        <v>97</v>
      </c>
      <c r="U23" s="40"/>
      <c r="V23" s="40"/>
      <c r="W23" s="40"/>
      <c r="X23" s="40"/>
      <c r="Y23" s="40"/>
      <c r="Z23" s="40"/>
      <c r="AA23" s="40"/>
      <c r="AB23" s="15"/>
      <c r="AC23" s="346"/>
      <c r="AD23" s="347"/>
    </row>
    <row r="24" spans="1:30" ht="14.7" thickBot="1" x14ac:dyDescent="0.6">
      <c r="A24" s="29"/>
      <c r="B24" s="87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33"/>
      <c r="T24" s="29"/>
      <c r="U24" s="22"/>
      <c r="V24" s="22"/>
      <c r="W24" s="22"/>
      <c r="X24" s="22"/>
      <c r="Y24" s="22"/>
      <c r="Z24" s="22"/>
      <c r="AA24" s="22"/>
      <c r="AB24" s="21"/>
      <c r="AC24" s="348"/>
      <c r="AD24" s="349"/>
    </row>
    <row r="25" spans="1:30" ht="6.6" customHeight="1" x14ac:dyDescent="0.55000000000000004">
      <c r="A25" s="29"/>
      <c r="B25" s="310" t="s">
        <v>98</v>
      </c>
      <c r="C25" s="311"/>
      <c r="D25" s="321" t="s">
        <v>99</v>
      </c>
      <c r="E25" s="322"/>
      <c r="F25" s="322"/>
      <c r="G25" s="322"/>
      <c r="H25" s="322"/>
      <c r="I25" s="322"/>
      <c r="J25" s="323"/>
      <c r="K25" s="321" t="s">
        <v>173</v>
      </c>
      <c r="L25" s="322"/>
      <c r="M25" s="323"/>
      <c r="N25" s="321" t="s">
        <v>100</v>
      </c>
      <c r="O25" s="322"/>
      <c r="P25" s="323"/>
      <c r="Q25" s="310" t="s">
        <v>101</v>
      </c>
      <c r="R25" s="311"/>
      <c r="S25" s="314" t="s">
        <v>102</v>
      </c>
      <c r="T25" s="311"/>
      <c r="U25" s="321" t="s">
        <v>103</v>
      </c>
      <c r="V25" s="354"/>
      <c r="W25" s="354"/>
      <c r="X25" s="355"/>
      <c r="Y25" s="321" t="s">
        <v>104</v>
      </c>
      <c r="Z25" s="354"/>
      <c r="AA25" s="354"/>
      <c r="AB25" s="355"/>
      <c r="AC25" s="350" t="s">
        <v>164</v>
      </c>
      <c r="AD25" s="21"/>
    </row>
    <row r="26" spans="1:30" ht="27.6" customHeight="1" thickBot="1" x14ac:dyDescent="0.6">
      <c r="A26" s="29"/>
      <c r="B26" s="312"/>
      <c r="C26" s="313"/>
      <c r="D26" s="324"/>
      <c r="E26" s="325"/>
      <c r="F26" s="325"/>
      <c r="G26" s="325"/>
      <c r="H26" s="325"/>
      <c r="I26" s="325"/>
      <c r="J26" s="326"/>
      <c r="K26" s="324"/>
      <c r="L26" s="325"/>
      <c r="M26" s="326"/>
      <c r="N26" s="324"/>
      <c r="O26" s="325"/>
      <c r="P26" s="326"/>
      <c r="Q26" s="312"/>
      <c r="R26" s="313"/>
      <c r="S26" s="312"/>
      <c r="T26" s="313"/>
      <c r="U26" s="356"/>
      <c r="V26" s="357"/>
      <c r="W26" s="357"/>
      <c r="X26" s="358"/>
      <c r="Y26" s="356"/>
      <c r="Z26" s="357"/>
      <c r="AA26" s="357"/>
      <c r="AB26" s="358"/>
      <c r="AC26" s="313"/>
      <c r="AD26" s="21"/>
    </row>
    <row r="27" spans="1:30" ht="14.7" thickBot="1" x14ac:dyDescent="0.6">
      <c r="A27" s="29"/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20"/>
      <c r="U27" s="315" t="str">
        <f>IF('Widia HP End Mill Recon Form'!B3="CANADA","(CAD)","(USD)")</f>
        <v>(USD)</v>
      </c>
      <c r="V27" s="316"/>
      <c r="W27" s="316"/>
      <c r="X27" s="317"/>
      <c r="Y27" s="315" t="str">
        <f>U27</f>
        <v>(USD)</v>
      </c>
      <c r="Z27" s="316"/>
      <c r="AA27" s="316"/>
      <c r="AB27" s="317"/>
      <c r="AC27" s="136" t="s">
        <v>160</v>
      </c>
      <c r="AD27" s="21"/>
    </row>
    <row r="28" spans="1:30" ht="19.95" hidden="1" customHeight="1" x14ac:dyDescent="0.55000000000000004">
      <c r="A28" s="29"/>
      <c r="B28" s="308">
        <v>10</v>
      </c>
      <c r="C28" s="300"/>
      <c r="D28" s="295" t="str">
        <f>'Widia HP End Mill Recon Form'!AE18</f>
        <v>EM 3/8"D x 3"-4"OAL X &lt;=3XD FL- CUADRADO</v>
      </c>
      <c r="E28" s="295"/>
      <c r="F28" s="295"/>
      <c r="G28" s="295"/>
      <c r="H28" s="295"/>
      <c r="I28" s="295"/>
      <c r="J28" s="295"/>
      <c r="K28" s="300">
        <f>'Widia HP End Mill Recon Form'!O18</f>
        <v>5197563</v>
      </c>
      <c r="L28" s="300"/>
      <c r="M28" s="300"/>
      <c r="N28" s="301" t="str">
        <f>'Widia HP End Mill Recon Form'!AB18</f>
        <v/>
      </c>
      <c r="O28" s="300"/>
      <c r="P28" s="300"/>
      <c r="Q28" s="300" t="str">
        <f>IF('Widia HP End Mill Recon Form'!W18="YES","**","")</f>
        <v/>
      </c>
      <c r="R28" s="300"/>
      <c r="S28" s="300" t="str">
        <f>IF('Widia HP End Mill Recon Form'!V18="YES","**","")</f>
        <v/>
      </c>
      <c r="T28" s="300"/>
      <c r="U28" s="302" t="str">
        <f>'Widia HP End Mill Recon Form'!AC18</f>
        <v/>
      </c>
      <c r="V28" s="302"/>
      <c r="W28" s="302"/>
      <c r="X28" s="302"/>
      <c r="Y28" s="302" t="str">
        <f>'Widia HP End Mill Recon Form'!AD18</f>
        <v/>
      </c>
      <c r="Z28" s="302"/>
      <c r="AA28" s="302"/>
      <c r="AB28" s="302"/>
      <c r="AC28" s="135" t="b">
        <f>IF(N28="",FALSE,TRUE)</f>
        <v>0</v>
      </c>
      <c r="AD28" s="21"/>
    </row>
    <row r="29" spans="1:30" ht="19.95" hidden="1" customHeight="1" x14ac:dyDescent="0.55000000000000004">
      <c r="A29" s="29"/>
      <c r="B29" s="306">
        <v>20</v>
      </c>
      <c r="C29" s="296"/>
      <c r="D29" s="295" t="str">
        <f>'Widia HP End Mill Recon Form'!AE19</f>
        <v>EM 3/8"D x 3"-4"OAL X &lt;=3XD FL - PELOTA</v>
      </c>
      <c r="E29" s="295"/>
      <c r="F29" s="295"/>
      <c r="G29" s="295"/>
      <c r="H29" s="295"/>
      <c r="I29" s="295"/>
      <c r="J29" s="295"/>
      <c r="K29" s="296">
        <f>'Widia HP End Mill Recon Form'!O19</f>
        <v>5197563</v>
      </c>
      <c r="L29" s="296"/>
      <c r="M29" s="296"/>
      <c r="N29" s="297" t="str">
        <f>'Widia HP End Mill Recon Form'!AB19</f>
        <v/>
      </c>
      <c r="O29" s="296"/>
      <c r="P29" s="296"/>
      <c r="Q29" s="296" t="str">
        <f>IF('Widia HP End Mill Recon Form'!W19="YES","**","")</f>
        <v/>
      </c>
      <c r="R29" s="296"/>
      <c r="S29" s="296" t="str">
        <f>IF('Widia HP End Mill Recon Form'!V19="YES","**","")</f>
        <v/>
      </c>
      <c r="T29" s="296"/>
      <c r="U29" s="290" t="str">
        <f>'Widia HP End Mill Recon Form'!AC19</f>
        <v/>
      </c>
      <c r="V29" s="290"/>
      <c r="W29" s="290"/>
      <c r="X29" s="290"/>
      <c r="Y29" s="290" t="str">
        <f>'Widia HP End Mill Recon Form'!AD19</f>
        <v/>
      </c>
      <c r="Z29" s="290"/>
      <c r="AA29" s="290"/>
      <c r="AB29" s="290"/>
      <c r="AC29" s="135" t="b">
        <f t="shared" ref="AC29:AC75" si="1">IF(N29="",FALSE,TRUE)</f>
        <v>0</v>
      </c>
      <c r="AD29" s="21"/>
    </row>
    <row r="30" spans="1:30" ht="19.95" hidden="1" customHeight="1" x14ac:dyDescent="0.55000000000000004">
      <c r="A30" s="29"/>
      <c r="B30" s="306">
        <v>30</v>
      </c>
      <c r="C30" s="296"/>
      <c r="D30" s="295" t="str">
        <f>'Widia HP End Mill Recon Form'!AE20</f>
        <v>EM 3/8"D x 5"-6"OAL X &lt;=3XD FL- CUADRADO</v>
      </c>
      <c r="E30" s="295"/>
      <c r="F30" s="295"/>
      <c r="G30" s="295"/>
      <c r="H30" s="295"/>
      <c r="I30" s="295"/>
      <c r="J30" s="295"/>
      <c r="K30" s="296">
        <f>'Widia HP End Mill Recon Form'!O20</f>
        <v>5197565</v>
      </c>
      <c r="L30" s="296"/>
      <c r="M30" s="296"/>
      <c r="N30" s="297" t="str">
        <f>'Widia HP End Mill Recon Form'!AB20</f>
        <v/>
      </c>
      <c r="O30" s="296"/>
      <c r="P30" s="296"/>
      <c r="Q30" s="296" t="str">
        <f>IF('Widia HP End Mill Recon Form'!W20="YES","**","")</f>
        <v/>
      </c>
      <c r="R30" s="296"/>
      <c r="S30" s="296" t="str">
        <f>IF('Widia HP End Mill Recon Form'!V20="YES","**","")</f>
        <v/>
      </c>
      <c r="T30" s="296"/>
      <c r="U30" s="290" t="str">
        <f>'Widia HP End Mill Recon Form'!AC20</f>
        <v/>
      </c>
      <c r="V30" s="290"/>
      <c r="W30" s="290"/>
      <c r="X30" s="290"/>
      <c r="Y30" s="290" t="str">
        <f>'Widia HP End Mill Recon Form'!AD20</f>
        <v/>
      </c>
      <c r="Z30" s="290"/>
      <c r="AA30" s="290"/>
      <c r="AB30" s="290"/>
      <c r="AC30" s="135" t="b">
        <f t="shared" si="1"/>
        <v>0</v>
      </c>
      <c r="AD30" s="21"/>
    </row>
    <row r="31" spans="1:30" ht="19.95" hidden="1" customHeight="1" x14ac:dyDescent="0.55000000000000004">
      <c r="A31" s="29"/>
      <c r="B31" s="306">
        <v>40</v>
      </c>
      <c r="C31" s="296"/>
      <c r="D31" s="295" t="str">
        <f>'Widia HP End Mill Recon Form'!AE21</f>
        <v>EM 3/8"D x 5"-6"OAL X &lt;=3XD FL - PELOTA</v>
      </c>
      <c r="E31" s="295"/>
      <c r="F31" s="295"/>
      <c r="G31" s="295"/>
      <c r="H31" s="295"/>
      <c r="I31" s="295"/>
      <c r="J31" s="295"/>
      <c r="K31" s="296">
        <f>'Widia HP End Mill Recon Form'!O21</f>
        <v>5197565</v>
      </c>
      <c r="L31" s="296"/>
      <c r="M31" s="296"/>
      <c r="N31" s="297" t="str">
        <f>'Widia HP End Mill Recon Form'!AB21</f>
        <v/>
      </c>
      <c r="O31" s="296"/>
      <c r="P31" s="296"/>
      <c r="Q31" s="296" t="str">
        <f>IF('Widia HP End Mill Recon Form'!W21="YES","**","")</f>
        <v/>
      </c>
      <c r="R31" s="296"/>
      <c r="S31" s="296" t="str">
        <f>IF('Widia HP End Mill Recon Form'!V21="YES","**","")</f>
        <v/>
      </c>
      <c r="T31" s="296"/>
      <c r="U31" s="290" t="str">
        <f>'Widia HP End Mill Recon Form'!AC21</f>
        <v/>
      </c>
      <c r="V31" s="290"/>
      <c r="W31" s="290"/>
      <c r="X31" s="290"/>
      <c r="Y31" s="290" t="str">
        <f>'Widia HP End Mill Recon Form'!AD21</f>
        <v/>
      </c>
      <c r="Z31" s="290"/>
      <c r="AA31" s="290"/>
      <c r="AB31" s="290"/>
      <c r="AC31" s="135" t="b">
        <f t="shared" si="1"/>
        <v>0</v>
      </c>
      <c r="AD31" s="21"/>
    </row>
    <row r="32" spans="1:30" ht="19.95" hidden="1" customHeight="1" x14ac:dyDescent="0.55000000000000004">
      <c r="A32" s="29"/>
      <c r="B32" s="306">
        <v>50</v>
      </c>
      <c r="C32" s="296"/>
      <c r="D32" s="295" t="str">
        <f>'Widia HP End Mill Recon Form'!AE22</f>
        <v>EM 3/8"D x 3"-4"OAL X &gt;3XD FL- CUADRADO</v>
      </c>
      <c r="E32" s="295"/>
      <c r="F32" s="295"/>
      <c r="G32" s="295"/>
      <c r="H32" s="295"/>
      <c r="I32" s="295"/>
      <c r="J32" s="295"/>
      <c r="K32" s="296">
        <f>'Widia HP End Mill Recon Form'!O22</f>
        <v>5197566</v>
      </c>
      <c r="L32" s="296"/>
      <c r="M32" s="296"/>
      <c r="N32" s="297" t="str">
        <f>'Widia HP End Mill Recon Form'!AB22</f>
        <v/>
      </c>
      <c r="O32" s="296"/>
      <c r="P32" s="296"/>
      <c r="Q32" s="296" t="str">
        <f>IF('Widia HP End Mill Recon Form'!W22="YES","**","")</f>
        <v/>
      </c>
      <c r="R32" s="296"/>
      <c r="S32" s="296" t="str">
        <f>IF('Widia HP End Mill Recon Form'!V22="YES","**","")</f>
        <v/>
      </c>
      <c r="T32" s="296"/>
      <c r="U32" s="290" t="str">
        <f>'Widia HP End Mill Recon Form'!AC22</f>
        <v/>
      </c>
      <c r="V32" s="290"/>
      <c r="W32" s="290"/>
      <c r="X32" s="290"/>
      <c r="Y32" s="290" t="str">
        <f>'Widia HP End Mill Recon Form'!AD22</f>
        <v/>
      </c>
      <c r="Z32" s="290"/>
      <c r="AA32" s="290"/>
      <c r="AB32" s="290"/>
      <c r="AC32" s="135" t="b">
        <f t="shared" si="1"/>
        <v>0</v>
      </c>
      <c r="AD32" s="21"/>
    </row>
    <row r="33" spans="1:30" ht="19.95" hidden="1" customHeight="1" x14ac:dyDescent="0.55000000000000004">
      <c r="A33" s="29"/>
      <c r="B33" s="306">
        <v>60</v>
      </c>
      <c r="C33" s="296"/>
      <c r="D33" s="295" t="str">
        <f>'Widia HP End Mill Recon Form'!AE23</f>
        <v>EM 3/8"D x 3"-4"OAL X &gt;3XD FL - PELOTA</v>
      </c>
      <c r="E33" s="295"/>
      <c r="F33" s="295"/>
      <c r="G33" s="295"/>
      <c r="H33" s="295"/>
      <c r="I33" s="295"/>
      <c r="J33" s="295"/>
      <c r="K33" s="296">
        <f>'Widia HP End Mill Recon Form'!O23</f>
        <v>5197566</v>
      </c>
      <c r="L33" s="296"/>
      <c r="M33" s="296"/>
      <c r="N33" s="297" t="str">
        <f>'Widia HP End Mill Recon Form'!AB23</f>
        <v/>
      </c>
      <c r="O33" s="296"/>
      <c r="P33" s="296"/>
      <c r="Q33" s="296" t="str">
        <f>IF('Widia HP End Mill Recon Form'!W23="YES","**","")</f>
        <v/>
      </c>
      <c r="R33" s="296"/>
      <c r="S33" s="296" t="str">
        <f>IF('Widia HP End Mill Recon Form'!V23="YES","**","")</f>
        <v/>
      </c>
      <c r="T33" s="296"/>
      <c r="U33" s="290" t="str">
        <f>'Widia HP End Mill Recon Form'!AC23</f>
        <v/>
      </c>
      <c r="V33" s="290"/>
      <c r="W33" s="290"/>
      <c r="X33" s="290"/>
      <c r="Y33" s="290" t="str">
        <f>'Widia HP End Mill Recon Form'!AD23</f>
        <v/>
      </c>
      <c r="Z33" s="290"/>
      <c r="AA33" s="290"/>
      <c r="AB33" s="290"/>
      <c r="AC33" s="135" t="b">
        <f t="shared" si="1"/>
        <v>0</v>
      </c>
      <c r="AD33" s="21"/>
    </row>
    <row r="34" spans="1:30" ht="19.95" hidden="1" customHeight="1" x14ac:dyDescent="0.55000000000000004">
      <c r="A34" s="29"/>
      <c r="B34" s="306">
        <v>70</v>
      </c>
      <c r="C34" s="296"/>
      <c r="D34" s="295" t="str">
        <f>'Widia HP End Mill Recon Form'!AE24</f>
        <v>EM 3/8"D x 5"-6"OAL X &gt;3XD FL- CUADRADO</v>
      </c>
      <c r="E34" s="295"/>
      <c r="F34" s="295"/>
      <c r="G34" s="295"/>
      <c r="H34" s="295"/>
      <c r="I34" s="295"/>
      <c r="J34" s="295"/>
      <c r="K34" s="296">
        <f>'Widia HP End Mill Recon Form'!O24</f>
        <v>5197567</v>
      </c>
      <c r="L34" s="296"/>
      <c r="M34" s="296"/>
      <c r="N34" s="297" t="str">
        <f>'Widia HP End Mill Recon Form'!AB24</f>
        <v/>
      </c>
      <c r="O34" s="296"/>
      <c r="P34" s="296"/>
      <c r="Q34" s="296" t="str">
        <f>IF('Widia HP End Mill Recon Form'!W24="YES","**","")</f>
        <v/>
      </c>
      <c r="R34" s="296"/>
      <c r="S34" s="296" t="str">
        <f>IF('Widia HP End Mill Recon Form'!V24="YES","**","")</f>
        <v/>
      </c>
      <c r="T34" s="296"/>
      <c r="U34" s="290" t="str">
        <f>'Widia HP End Mill Recon Form'!AC24</f>
        <v/>
      </c>
      <c r="V34" s="290"/>
      <c r="W34" s="290"/>
      <c r="X34" s="290"/>
      <c r="Y34" s="290" t="str">
        <f>'Widia HP End Mill Recon Form'!AD24</f>
        <v/>
      </c>
      <c r="Z34" s="290"/>
      <c r="AA34" s="290"/>
      <c r="AB34" s="290"/>
      <c r="AC34" s="135" t="b">
        <f t="shared" si="1"/>
        <v>0</v>
      </c>
      <c r="AD34" s="21"/>
    </row>
    <row r="35" spans="1:30" ht="19.95" hidden="1" customHeight="1" x14ac:dyDescent="0.55000000000000004">
      <c r="A35" s="29"/>
      <c r="B35" s="306">
        <v>80</v>
      </c>
      <c r="C35" s="296"/>
      <c r="D35" s="295" t="str">
        <f>'Widia HP End Mill Recon Form'!AE25</f>
        <v>EM 3/8"D x 5"-6"OAL X &gt;3XD FL - PELOTA</v>
      </c>
      <c r="E35" s="295"/>
      <c r="F35" s="295"/>
      <c r="G35" s="295"/>
      <c r="H35" s="295"/>
      <c r="I35" s="295"/>
      <c r="J35" s="295"/>
      <c r="K35" s="296">
        <f>'Widia HP End Mill Recon Form'!O25</f>
        <v>5197567</v>
      </c>
      <c r="L35" s="296"/>
      <c r="M35" s="296"/>
      <c r="N35" s="297" t="str">
        <f>'Widia HP End Mill Recon Form'!AB25</f>
        <v/>
      </c>
      <c r="O35" s="296"/>
      <c r="P35" s="296"/>
      <c r="Q35" s="296" t="str">
        <f>IF('Widia HP End Mill Recon Form'!W25="YES","**","")</f>
        <v/>
      </c>
      <c r="R35" s="296"/>
      <c r="S35" s="296" t="str">
        <f>IF('Widia HP End Mill Recon Form'!V25="YES","**","")</f>
        <v/>
      </c>
      <c r="T35" s="296"/>
      <c r="U35" s="290" t="str">
        <f>'Widia HP End Mill Recon Form'!AC25</f>
        <v/>
      </c>
      <c r="V35" s="290"/>
      <c r="W35" s="290"/>
      <c r="X35" s="290"/>
      <c r="Y35" s="290" t="str">
        <f>'Widia HP End Mill Recon Form'!AD25</f>
        <v/>
      </c>
      <c r="Z35" s="290"/>
      <c r="AA35" s="290"/>
      <c r="AB35" s="290"/>
      <c r="AC35" s="135" t="b">
        <f t="shared" si="1"/>
        <v>0</v>
      </c>
      <c r="AD35" s="21"/>
    </row>
    <row r="36" spans="1:30" ht="19.95" customHeight="1" x14ac:dyDescent="0.55000000000000004">
      <c r="A36" s="29"/>
      <c r="B36" s="306">
        <v>90</v>
      </c>
      <c r="C36" s="296"/>
      <c r="D36" s="295" t="str">
        <f>'Widia HP End Mill Recon Form'!AE26</f>
        <v>EM 1/2"D x 3"-4"OAL X &lt;=3XD FL- CUADRADO</v>
      </c>
      <c r="E36" s="295"/>
      <c r="F36" s="295"/>
      <c r="G36" s="295"/>
      <c r="H36" s="295"/>
      <c r="I36" s="295"/>
      <c r="J36" s="295"/>
      <c r="K36" s="296">
        <f>'Widia HP End Mill Recon Form'!O26</f>
        <v>5187773</v>
      </c>
      <c r="L36" s="296"/>
      <c r="M36" s="296"/>
      <c r="N36" s="297" t="str">
        <f>'Widia HP End Mill Recon Form'!AB26</f>
        <v/>
      </c>
      <c r="O36" s="296"/>
      <c r="P36" s="296"/>
      <c r="Q36" s="296" t="str">
        <f>IF('Widia HP End Mill Recon Form'!W26="YES","**","")</f>
        <v/>
      </c>
      <c r="R36" s="296"/>
      <c r="S36" s="296" t="str">
        <f>IF('Widia HP End Mill Recon Form'!V26="YES","**","")</f>
        <v/>
      </c>
      <c r="T36" s="296"/>
      <c r="U36" s="290" t="str">
        <f>'Widia HP End Mill Recon Form'!AC26</f>
        <v/>
      </c>
      <c r="V36" s="290"/>
      <c r="W36" s="290"/>
      <c r="X36" s="290"/>
      <c r="Y36" s="290" t="str">
        <f>'Widia HP End Mill Recon Form'!AD26</f>
        <v/>
      </c>
      <c r="Z36" s="290"/>
      <c r="AA36" s="290"/>
      <c r="AB36" s="290"/>
      <c r="AC36" s="135" t="b">
        <f t="shared" si="1"/>
        <v>0</v>
      </c>
      <c r="AD36" s="21"/>
    </row>
    <row r="37" spans="1:30" ht="19.95" hidden="1" customHeight="1" x14ac:dyDescent="0.55000000000000004">
      <c r="A37" s="29"/>
      <c r="B37" s="306">
        <v>100</v>
      </c>
      <c r="C37" s="296"/>
      <c r="D37" s="295" t="str">
        <f>'Widia HP End Mill Recon Form'!AE27</f>
        <v>EM 1/2"D x 3"-4"OAL X &lt;=3XD FL - PELOTA</v>
      </c>
      <c r="E37" s="295"/>
      <c r="F37" s="295"/>
      <c r="G37" s="295"/>
      <c r="H37" s="295"/>
      <c r="I37" s="295"/>
      <c r="J37" s="295"/>
      <c r="K37" s="296">
        <f>'Widia HP End Mill Recon Form'!O27</f>
        <v>5187773</v>
      </c>
      <c r="L37" s="296"/>
      <c r="M37" s="296"/>
      <c r="N37" s="297" t="str">
        <f>'Widia HP End Mill Recon Form'!AB27</f>
        <v/>
      </c>
      <c r="O37" s="296"/>
      <c r="P37" s="296"/>
      <c r="Q37" s="296" t="str">
        <f>IF('Widia HP End Mill Recon Form'!W27="YES","**","")</f>
        <v/>
      </c>
      <c r="R37" s="296"/>
      <c r="S37" s="296" t="str">
        <f>IF('Widia HP End Mill Recon Form'!V27="YES","**","")</f>
        <v/>
      </c>
      <c r="T37" s="296"/>
      <c r="U37" s="290" t="str">
        <f>'Widia HP End Mill Recon Form'!AC27</f>
        <v/>
      </c>
      <c r="V37" s="290"/>
      <c r="W37" s="290"/>
      <c r="X37" s="290"/>
      <c r="Y37" s="290" t="str">
        <f>'Widia HP End Mill Recon Form'!AD27</f>
        <v/>
      </c>
      <c r="Z37" s="290"/>
      <c r="AA37" s="290"/>
      <c r="AB37" s="290"/>
      <c r="AC37" s="135" t="b">
        <f t="shared" si="1"/>
        <v>0</v>
      </c>
      <c r="AD37" s="21"/>
    </row>
    <row r="38" spans="1:30" ht="19.95" hidden="1" customHeight="1" x14ac:dyDescent="0.55000000000000004">
      <c r="A38" s="29"/>
      <c r="B38" s="306">
        <v>110</v>
      </c>
      <c r="C38" s="296"/>
      <c r="D38" s="295" t="str">
        <f>'Widia HP End Mill Recon Form'!AE28</f>
        <v>EM 1/2"D x 5"-6"OAL X &lt;=3XD FL- CUADRADO</v>
      </c>
      <c r="E38" s="295"/>
      <c r="F38" s="295"/>
      <c r="G38" s="295"/>
      <c r="H38" s="295"/>
      <c r="I38" s="295"/>
      <c r="J38" s="295"/>
      <c r="K38" s="296">
        <f>'Widia HP End Mill Recon Form'!O28</f>
        <v>5187778</v>
      </c>
      <c r="L38" s="296"/>
      <c r="M38" s="296"/>
      <c r="N38" s="297" t="str">
        <f>'Widia HP End Mill Recon Form'!AB28</f>
        <v/>
      </c>
      <c r="O38" s="296"/>
      <c r="P38" s="296"/>
      <c r="Q38" s="296" t="str">
        <f>IF('Widia HP End Mill Recon Form'!W28="YES","**","")</f>
        <v/>
      </c>
      <c r="R38" s="296"/>
      <c r="S38" s="296" t="str">
        <f>IF('Widia HP End Mill Recon Form'!V28="YES","**","")</f>
        <v/>
      </c>
      <c r="T38" s="296"/>
      <c r="U38" s="290" t="str">
        <f>'Widia HP End Mill Recon Form'!AC28</f>
        <v/>
      </c>
      <c r="V38" s="290"/>
      <c r="W38" s="290"/>
      <c r="X38" s="290"/>
      <c r="Y38" s="290" t="str">
        <f>'Widia HP End Mill Recon Form'!AD28</f>
        <v/>
      </c>
      <c r="Z38" s="290"/>
      <c r="AA38" s="290"/>
      <c r="AB38" s="290"/>
      <c r="AC38" s="135" t="b">
        <f t="shared" si="1"/>
        <v>0</v>
      </c>
      <c r="AD38" s="21"/>
    </row>
    <row r="39" spans="1:30" ht="19.95" hidden="1" customHeight="1" x14ac:dyDescent="0.55000000000000004">
      <c r="A39" s="29"/>
      <c r="B39" s="306">
        <v>120</v>
      </c>
      <c r="C39" s="296"/>
      <c r="D39" s="295" t="str">
        <f>'Widia HP End Mill Recon Form'!AE29</f>
        <v>EM 1/2"D x 5"-6"OAL X &lt;=3XD FL - PELOTA</v>
      </c>
      <c r="E39" s="295"/>
      <c r="F39" s="295"/>
      <c r="G39" s="295"/>
      <c r="H39" s="295"/>
      <c r="I39" s="295"/>
      <c r="J39" s="295"/>
      <c r="K39" s="296">
        <f>'Widia HP End Mill Recon Form'!O29</f>
        <v>5187778</v>
      </c>
      <c r="L39" s="296"/>
      <c r="M39" s="296"/>
      <c r="N39" s="297" t="str">
        <f>'Widia HP End Mill Recon Form'!AB29</f>
        <v/>
      </c>
      <c r="O39" s="296"/>
      <c r="P39" s="296"/>
      <c r="Q39" s="296" t="str">
        <f>IF('Widia HP End Mill Recon Form'!W29="YES","**","")</f>
        <v/>
      </c>
      <c r="R39" s="296"/>
      <c r="S39" s="296" t="str">
        <f>IF('Widia HP End Mill Recon Form'!V29="YES","**","")</f>
        <v/>
      </c>
      <c r="T39" s="296"/>
      <c r="U39" s="290" t="str">
        <f>'Widia HP End Mill Recon Form'!AC29</f>
        <v/>
      </c>
      <c r="V39" s="290"/>
      <c r="W39" s="290"/>
      <c r="X39" s="290"/>
      <c r="Y39" s="290" t="str">
        <f>'Widia HP End Mill Recon Form'!AD29</f>
        <v/>
      </c>
      <c r="Z39" s="290"/>
      <c r="AA39" s="290"/>
      <c r="AB39" s="290"/>
      <c r="AC39" s="135" t="b">
        <f t="shared" si="1"/>
        <v>0</v>
      </c>
      <c r="AD39" s="21"/>
    </row>
    <row r="40" spans="1:30" ht="19.95" hidden="1" customHeight="1" x14ac:dyDescent="0.55000000000000004">
      <c r="A40" s="29"/>
      <c r="B40" s="306">
        <v>130</v>
      </c>
      <c r="C40" s="296"/>
      <c r="D40" s="295" t="str">
        <f>'Widia HP End Mill Recon Form'!AE30</f>
        <v>EM 1/2"D x 3"-4"OAL X &gt;3XD FL- CUADRADO</v>
      </c>
      <c r="E40" s="295"/>
      <c r="F40" s="295"/>
      <c r="G40" s="295"/>
      <c r="H40" s="295"/>
      <c r="I40" s="295"/>
      <c r="J40" s="295"/>
      <c r="K40" s="296">
        <f>'Widia HP End Mill Recon Form'!O30</f>
        <v>5195711</v>
      </c>
      <c r="L40" s="296"/>
      <c r="M40" s="296"/>
      <c r="N40" s="297" t="str">
        <f>'Widia HP End Mill Recon Form'!AB30</f>
        <v/>
      </c>
      <c r="O40" s="296"/>
      <c r="P40" s="296"/>
      <c r="Q40" s="296" t="str">
        <f>IF('Widia HP End Mill Recon Form'!W30="YES","**","")</f>
        <v/>
      </c>
      <c r="R40" s="296"/>
      <c r="S40" s="296" t="str">
        <f>IF('Widia HP End Mill Recon Form'!V30="YES","**","")</f>
        <v/>
      </c>
      <c r="T40" s="296"/>
      <c r="U40" s="290" t="str">
        <f>'Widia HP End Mill Recon Form'!AC30</f>
        <v/>
      </c>
      <c r="V40" s="290"/>
      <c r="W40" s="290"/>
      <c r="X40" s="290"/>
      <c r="Y40" s="290" t="str">
        <f>'Widia HP End Mill Recon Form'!AD30</f>
        <v/>
      </c>
      <c r="Z40" s="290"/>
      <c r="AA40" s="290"/>
      <c r="AB40" s="290"/>
      <c r="AC40" s="135" t="b">
        <f t="shared" si="1"/>
        <v>0</v>
      </c>
      <c r="AD40" s="21"/>
    </row>
    <row r="41" spans="1:30" ht="19.95" hidden="1" customHeight="1" x14ac:dyDescent="0.55000000000000004">
      <c r="A41" s="29"/>
      <c r="B41" s="306">
        <v>140</v>
      </c>
      <c r="C41" s="296"/>
      <c r="D41" s="295" t="str">
        <f>'Widia HP End Mill Recon Form'!AE31</f>
        <v>EM 1/2"D x 3"-4"OAL X &gt;3XD FL - PELOTA</v>
      </c>
      <c r="E41" s="295"/>
      <c r="F41" s="295"/>
      <c r="G41" s="295"/>
      <c r="H41" s="295"/>
      <c r="I41" s="295"/>
      <c r="J41" s="295"/>
      <c r="K41" s="296">
        <f>'Widia HP End Mill Recon Form'!O31</f>
        <v>5195711</v>
      </c>
      <c r="L41" s="296"/>
      <c r="M41" s="296"/>
      <c r="N41" s="297" t="str">
        <f>'Widia HP End Mill Recon Form'!AB31</f>
        <v/>
      </c>
      <c r="O41" s="296"/>
      <c r="P41" s="296"/>
      <c r="Q41" s="296" t="str">
        <f>IF('Widia HP End Mill Recon Form'!W31="YES","**","")</f>
        <v/>
      </c>
      <c r="R41" s="296"/>
      <c r="S41" s="296" t="str">
        <f>IF('Widia HP End Mill Recon Form'!V31="YES","**","")</f>
        <v/>
      </c>
      <c r="T41" s="296"/>
      <c r="U41" s="290" t="str">
        <f>'Widia HP End Mill Recon Form'!AC31</f>
        <v/>
      </c>
      <c r="V41" s="290"/>
      <c r="W41" s="290"/>
      <c r="X41" s="290"/>
      <c r="Y41" s="290" t="str">
        <f>'Widia HP End Mill Recon Form'!AD31</f>
        <v/>
      </c>
      <c r="Z41" s="290"/>
      <c r="AA41" s="290"/>
      <c r="AB41" s="290"/>
      <c r="AC41" s="135" t="b">
        <f t="shared" si="1"/>
        <v>0</v>
      </c>
      <c r="AD41" s="21"/>
    </row>
    <row r="42" spans="1:30" ht="19.95" hidden="1" customHeight="1" x14ac:dyDescent="0.55000000000000004">
      <c r="A42" s="29"/>
      <c r="B42" s="306">
        <v>150</v>
      </c>
      <c r="C42" s="296"/>
      <c r="D42" s="295" t="str">
        <f>'Widia HP End Mill Recon Form'!AE32</f>
        <v>EM 1/2"D x 5"-6"OAL X &gt;3XD FL- CUADRADO</v>
      </c>
      <c r="E42" s="295"/>
      <c r="F42" s="295"/>
      <c r="G42" s="295"/>
      <c r="H42" s="295"/>
      <c r="I42" s="295"/>
      <c r="J42" s="295"/>
      <c r="K42" s="296">
        <f>'Widia HP End Mill Recon Form'!O32</f>
        <v>5195716</v>
      </c>
      <c r="L42" s="296"/>
      <c r="M42" s="296"/>
      <c r="N42" s="297" t="str">
        <f>'Widia HP End Mill Recon Form'!AB32</f>
        <v/>
      </c>
      <c r="O42" s="296"/>
      <c r="P42" s="296"/>
      <c r="Q42" s="296" t="str">
        <f>IF('Widia HP End Mill Recon Form'!W32="YES","**","")</f>
        <v/>
      </c>
      <c r="R42" s="296"/>
      <c r="S42" s="296" t="str">
        <f>IF('Widia HP End Mill Recon Form'!V32="YES","**","")</f>
        <v/>
      </c>
      <c r="T42" s="296"/>
      <c r="U42" s="290" t="str">
        <f>'Widia HP End Mill Recon Form'!AC32</f>
        <v/>
      </c>
      <c r="V42" s="290"/>
      <c r="W42" s="290"/>
      <c r="X42" s="290"/>
      <c r="Y42" s="290" t="str">
        <f>'Widia HP End Mill Recon Form'!AD32</f>
        <v/>
      </c>
      <c r="Z42" s="290"/>
      <c r="AA42" s="290"/>
      <c r="AB42" s="290"/>
      <c r="AC42" s="135" t="b">
        <f t="shared" si="1"/>
        <v>0</v>
      </c>
      <c r="AD42" s="21"/>
    </row>
    <row r="43" spans="1:30" ht="19.95" hidden="1" customHeight="1" x14ac:dyDescent="0.55000000000000004">
      <c r="A43" s="29"/>
      <c r="B43" s="309">
        <v>160</v>
      </c>
      <c r="C43" s="292"/>
      <c r="D43" s="291" t="str">
        <f>'Widia HP End Mill Recon Form'!AE33</f>
        <v>EM 1/2"D x 5"-6"OAL X &gt;3XD FL - PELOTA</v>
      </c>
      <c r="E43" s="291"/>
      <c r="F43" s="291"/>
      <c r="G43" s="291"/>
      <c r="H43" s="291"/>
      <c r="I43" s="291"/>
      <c r="J43" s="291"/>
      <c r="K43" s="292">
        <f>'Widia HP End Mill Recon Form'!O33</f>
        <v>5195716</v>
      </c>
      <c r="L43" s="292"/>
      <c r="M43" s="292"/>
      <c r="N43" s="293" t="str">
        <f>'Widia HP End Mill Recon Form'!AB33</f>
        <v/>
      </c>
      <c r="O43" s="292"/>
      <c r="P43" s="292"/>
      <c r="Q43" s="292" t="str">
        <f>IF('Widia HP End Mill Recon Form'!W33="YES","**","")</f>
        <v/>
      </c>
      <c r="R43" s="292"/>
      <c r="S43" s="292" t="str">
        <f>IF('Widia HP End Mill Recon Form'!V33="YES","**","")</f>
        <v/>
      </c>
      <c r="T43" s="292"/>
      <c r="U43" s="294" t="str">
        <f>'Widia HP End Mill Recon Form'!AC33</f>
        <v/>
      </c>
      <c r="V43" s="294"/>
      <c r="W43" s="294"/>
      <c r="X43" s="294"/>
      <c r="Y43" s="294" t="str">
        <f>'Widia HP End Mill Recon Form'!AD33</f>
        <v/>
      </c>
      <c r="Z43" s="294"/>
      <c r="AA43" s="294"/>
      <c r="AB43" s="294"/>
      <c r="AC43" s="135" t="b">
        <f t="shared" si="1"/>
        <v>0</v>
      </c>
      <c r="AD43" s="21"/>
    </row>
    <row r="44" spans="1:30" ht="19.95" hidden="1" customHeight="1" thickBot="1" x14ac:dyDescent="0.6">
      <c r="A44" s="29"/>
      <c r="B44" s="307">
        <v>170</v>
      </c>
      <c r="C44" s="304"/>
      <c r="D44" s="303" t="str">
        <f>'Widia HP End Mill Recon Form'!AE34</f>
        <v>EM 5/8"D x 3"-4"OAL X &lt;=3XD FL- CUADRADO</v>
      </c>
      <c r="E44" s="303"/>
      <c r="F44" s="303"/>
      <c r="G44" s="303"/>
      <c r="H44" s="303"/>
      <c r="I44" s="303"/>
      <c r="J44" s="303"/>
      <c r="K44" s="304">
        <f>'Widia HP End Mill Recon Form'!O34</f>
        <v>5187774</v>
      </c>
      <c r="L44" s="304"/>
      <c r="M44" s="304"/>
      <c r="N44" s="305" t="str">
        <f>'Widia HP End Mill Recon Form'!AB34</f>
        <v/>
      </c>
      <c r="O44" s="304"/>
      <c r="P44" s="304"/>
      <c r="Q44" s="304" t="str">
        <f>IF('Widia HP End Mill Recon Form'!W34="YES","**","")</f>
        <v/>
      </c>
      <c r="R44" s="304"/>
      <c r="S44" s="304" t="str">
        <f>IF('Widia HP End Mill Recon Form'!V34="YES","**","")</f>
        <v/>
      </c>
      <c r="T44" s="304"/>
      <c r="U44" s="298" t="str">
        <f>'Widia HP End Mill Recon Form'!AC34</f>
        <v/>
      </c>
      <c r="V44" s="298"/>
      <c r="W44" s="298"/>
      <c r="X44" s="298"/>
      <c r="Y44" s="298" t="str">
        <f>'Widia HP End Mill Recon Form'!AD34</f>
        <v/>
      </c>
      <c r="Z44" s="298"/>
      <c r="AA44" s="298"/>
      <c r="AB44" s="299"/>
      <c r="AC44" s="137" t="b">
        <f t="shared" si="1"/>
        <v>0</v>
      </c>
      <c r="AD44" s="21"/>
    </row>
    <row r="45" spans="1:30" ht="19.95" hidden="1" customHeight="1" x14ac:dyDescent="0.55000000000000004">
      <c r="A45" s="29"/>
      <c r="B45" s="308">
        <v>180</v>
      </c>
      <c r="C45" s="300"/>
      <c r="D45" s="295" t="str">
        <f>'Widia HP End Mill Recon Form'!AE35</f>
        <v>EM 5/8"D x 3"-4"OAL X &lt;=3XD FL - PELOTA</v>
      </c>
      <c r="E45" s="295"/>
      <c r="F45" s="295"/>
      <c r="G45" s="295"/>
      <c r="H45" s="295"/>
      <c r="I45" s="295"/>
      <c r="J45" s="295"/>
      <c r="K45" s="300">
        <f>'Widia HP End Mill Recon Form'!O35</f>
        <v>5187774</v>
      </c>
      <c r="L45" s="300"/>
      <c r="M45" s="300"/>
      <c r="N45" s="301" t="str">
        <f>'Widia HP End Mill Recon Form'!AB35</f>
        <v/>
      </c>
      <c r="O45" s="300"/>
      <c r="P45" s="300"/>
      <c r="Q45" s="300" t="str">
        <f>IF('Widia HP End Mill Recon Form'!W35="YES","**","")</f>
        <v/>
      </c>
      <c r="R45" s="300"/>
      <c r="S45" s="300" t="str">
        <f>IF('Widia HP End Mill Recon Form'!V35="YES","**","")</f>
        <v/>
      </c>
      <c r="T45" s="300"/>
      <c r="U45" s="302" t="str">
        <f>'Widia HP End Mill Recon Form'!AC35</f>
        <v/>
      </c>
      <c r="V45" s="302"/>
      <c r="W45" s="302"/>
      <c r="X45" s="302"/>
      <c r="Y45" s="302" t="str">
        <f>'Widia HP End Mill Recon Form'!AD35</f>
        <v/>
      </c>
      <c r="Z45" s="302"/>
      <c r="AA45" s="302"/>
      <c r="AB45" s="302"/>
      <c r="AC45" s="135" t="b">
        <f t="shared" si="1"/>
        <v>0</v>
      </c>
      <c r="AD45" s="21"/>
    </row>
    <row r="46" spans="1:30" ht="19.95" hidden="1" customHeight="1" x14ac:dyDescent="0.55000000000000004">
      <c r="A46" s="29"/>
      <c r="B46" s="309">
        <v>190</v>
      </c>
      <c r="C46" s="292"/>
      <c r="D46" s="291" t="str">
        <f>'Widia HP End Mill Recon Form'!AE36</f>
        <v>EM 5/8"D x 5"-6"OAL X &lt;=3XD FL- CUADRADO</v>
      </c>
      <c r="E46" s="291"/>
      <c r="F46" s="291"/>
      <c r="G46" s="291"/>
      <c r="H46" s="291"/>
      <c r="I46" s="291"/>
      <c r="J46" s="291"/>
      <c r="K46" s="292">
        <f>'Widia HP End Mill Recon Form'!O36</f>
        <v>5187779</v>
      </c>
      <c r="L46" s="292"/>
      <c r="M46" s="292"/>
      <c r="N46" s="293" t="str">
        <f>'Widia HP End Mill Recon Form'!AB36</f>
        <v/>
      </c>
      <c r="O46" s="292"/>
      <c r="P46" s="292"/>
      <c r="Q46" s="292" t="str">
        <f>IF('Widia HP End Mill Recon Form'!W36="YES","**","")</f>
        <v/>
      </c>
      <c r="R46" s="292"/>
      <c r="S46" s="292" t="str">
        <f>IF('Widia HP End Mill Recon Form'!V36="YES","**","")</f>
        <v/>
      </c>
      <c r="T46" s="292"/>
      <c r="U46" s="294" t="str">
        <f>'Widia HP End Mill Recon Form'!AC36</f>
        <v/>
      </c>
      <c r="V46" s="294"/>
      <c r="W46" s="294"/>
      <c r="X46" s="294"/>
      <c r="Y46" s="294" t="str">
        <f>'Widia HP End Mill Recon Form'!AD36</f>
        <v/>
      </c>
      <c r="Z46" s="294"/>
      <c r="AA46" s="294"/>
      <c r="AB46" s="294"/>
      <c r="AC46" s="135" t="b">
        <f t="shared" si="1"/>
        <v>0</v>
      </c>
      <c r="AD46" s="21"/>
    </row>
    <row r="47" spans="1:30" ht="19.95" hidden="1" customHeight="1" thickBot="1" x14ac:dyDescent="0.6">
      <c r="A47" s="29"/>
      <c r="B47" s="307">
        <v>200</v>
      </c>
      <c r="C47" s="304"/>
      <c r="D47" s="303" t="str">
        <f>'Widia HP End Mill Recon Form'!AE37</f>
        <v>EM 5/8"D x 5"-6"OAL X &lt;=3XD FL - PELOTA</v>
      </c>
      <c r="E47" s="303"/>
      <c r="F47" s="303"/>
      <c r="G47" s="303"/>
      <c r="H47" s="303"/>
      <c r="I47" s="303"/>
      <c r="J47" s="303"/>
      <c r="K47" s="304">
        <f>'Widia HP End Mill Recon Form'!O37</f>
        <v>5187779</v>
      </c>
      <c r="L47" s="304"/>
      <c r="M47" s="304"/>
      <c r="N47" s="305" t="str">
        <f>'Widia HP End Mill Recon Form'!AB37</f>
        <v/>
      </c>
      <c r="O47" s="304"/>
      <c r="P47" s="304"/>
      <c r="Q47" s="304" t="str">
        <f>IF('Widia HP End Mill Recon Form'!W37="YES","**","")</f>
        <v/>
      </c>
      <c r="R47" s="304"/>
      <c r="S47" s="304" t="str">
        <f>IF('Widia HP End Mill Recon Form'!V37="YES","**","")</f>
        <v/>
      </c>
      <c r="T47" s="304"/>
      <c r="U47" s="298" t="str">
        <f>'Widia HP End Mill Recon Form'!AC37</f>
        <v/>
      </c>
      <c r="V47" s="298"/>
      <c r="W47" s="298"/>
      <c r="X47" s="298"/>
      <c r="Y47" s="298" t="str">
        <f>'Widia HP End Mill Recon Form'!AD37</f>
        <v/>
      </c>
      <c r="Z47" s="298"/>
      <c r="AA47" s="298"/>
      <c r="AB47" s="299"/>
      <c r="AC47" s="137" t="b">
        <f t="shared" si="1"/>
        <v>0</v>
      </c>
      <c r="AD47" s="21"/>
    </row>
    <row r="48" spans="1:30" ht="19.95" hidden="1" customHeight="1" x14ac:dyDescent="0.55000000000000004">
      <c r="A48" s="29"/>
      <c r="B48" s="308">
        <v>210</v>
      </c>
      <c r="C48" s="300"/>
      <c r="D48" s="295" t="str">
        <f>'Widia HP End Mill Recon Form'!AE38</f>
        <v>EM 5/8"D x 3"-4"OAL X &gt;3XD FL- CUADRADO</v>
      </c>
      <c r="E48" s="295"/>
      <c r="F48" s="295"/>
      <c r="G48" s="295"/>
      <c r="H48" s="295"/>
      <c r="I48" s="295"/>
      <c r="J48" s="295"/>
      <c r="K48" s="300">
        <f>'Widia HP End Mill Recon Form'!O38</f>
        <v>5195712</v>
      </c>
      <c r="L48" s="300"/>
      <c r="M48" s="300"/>
      <c r="N48" s="301" t="str">
        <f>'Widia HP End Mill Recon Form'!AB38</f>
        <v/>
      </c>
      <c r="O48" s="300"/>
      <c r="P48" s="300"/>
      <c r="Q48" s="300" t="str">
        <f>IF('Widia HP End Mill Recon Form'!W38="YES","**","")</f>
        <v/>
      </c>
      <c r="R48" s="300"/>
      <c r="S48" s="300" t="str">
        <f>IF('Widia HP End Mill Recon Form'!V38="YES","**","")</f>
        <v/>
      </c>
      <c r="T48" s="300"/>
      <c r="U48" s="302" t="str">
        <f>'Widia HP End Mill Recon Form'!AC38</f>
        <v/>
      </c>
      <c r="V48" s="302"/>
      <c r="W48" s="302"/>
      <c r="X48" s="302"/>
      <c r="Y48" s="302" t="str">
        <f>'Widia HP End Mill Recon Form'!AD38</f>
        <v/>
      </c>
      <c r="Z48" s="302"/>
      <c r="AA48" s="302"/>
      <c r="AB48" s="302"/>
      <c r="AC48" s="135" t="b">
        <f t="shared" si="1"/>
        <v>0</v>
      </c>
      <c r="AD48" s="21"/>
    </row>
    <row r="49" spans="1:30" ht="19.95" hidden="1" customHeight="1" x14ac:dyDescent="0.55000000000000004">
      <c r="A49" s="29"/>
      <c r="B49" s="306">
        <v>220</v>
      </c>
      <c r="C49" s="296"/>
      <c r="D49" s="295" t="str">
        <f>'Widia HP End Mill Recon Form'!AE39</f>
        <v>EM 5/8"D x 3"-4"OAL X &gt;3XD FL - PELOTA</v>
      </c>
      <c r="E49" s="295"/>
      <c r="F49" s="295"/>
      <c r="G49" s="295"/>
      <c r="H49" s="295"/>
      <c r="I49" s="295"/>
      <c r="J49" s="295"/>
      <c r="K49" s="296">
        <f>'Widia HP End Mill Recon Form'!O39</f>
        <v>5195712</v>
      </c>
      <c r="L49" s="296"/>
      <c r="M49" s="296"/>
      <c r="N49" s="297" t="str">
        <f>'Widia HP End Mill Recon Form'!AB39</f>
        <v/>
      </c>
      <c r="O49" s="296"/>
      <c r="P49" s="296"/>
      <c r="Q49" s="296" t="str">
        <f>IF('Widia HP End Mill Recon Form'!W39="YES","**","")</f>
        <v/>
      </c>
      <c r="R49" s="296"/>
      <c r="S49" s="296" t="str">
        <f>IF('Widia HP End Mill Recon Form'!V39="YES","**","")</f>
        <v/>
      </c>
      <c r="T49" s="296"/>
      <c r="U49" s="290" t="str">
        <f>'Widia HP End Mill Recon Form'!AC39</f>
        <v/>
      </c>
      <c r="V49" s="290"/>
      <c r="W49" s="290"/>
      <c r="X49" s="290"/>
      <c r="Y49" s="290" t="str">
        <f>'Widia HP End Mill Recon Form'!AD39</f>
        <v/>
      </c>
      <c r="Z49" s="290"/>
      <c r="AA49" s="290"/>
      <c r="AB49" s="290"/>
      <c r="AC49" s="135" t="b">
        <f t="shared" si="1"/>
        <v>0</v>
      </c>
      <c r="AD49" s="21"/>
    </row>
    <row r="50" spans="1:30" ht="19.95" hidden="1" customHeight="1" x14ac:dyDescent="0.55000000000000004">
      <c r="A50" s="29"/>
      <c r="B50" s="306">
        <v>230</v>
      </c>
      <c r="C50" s="296"/>
      <c r="D50" s="295" t="str">
        <f>'Widia HP End Mill Recon Form'!AE40</f>
        <v>EM 5/8"D x 5"-6"OAL X &gt;3XD FL- CUADRADO</v>
      </c>
      <c r="E50" s="295"/>
      <c r="F50" s="295"/>
      <c r="G50" s="295"/>
      <c r="H50" s="295"/>
      <c r="I50" s="295"/>
      <c r="J50" s="295"/>
      <c r="K50" s="296">
        <f>'Widia HP End Mill Recon Form'!O40</f>
        <v>5195717</v>
      </c>
      <c r="L50" s="296"/>
      <c r="M50" s="296"/>
      <c r="N50" s="297" t="str">
        <f>'Widia HP End Mill Recon Form'!AB40</f>
        <v/>
      </c>
      <c r="O50" s="296"/>
      <c r="P50" s="296"/>
      <c r="Q50" s="296" t="str">
        <f>IF('Widia HP End Mill Recon Form'!W40="YES","**","")</f>
        <v/>
      </c>
      <c r="R50" s="296"/>
      <c r="S50" s="296" t="str">
        <f>IF('Widia HP End Mill Recon Form'!V40="YES","**","")</f>
        <v/>
      </c>
      <c r="T50" s="296"/>
      <c r="U50" s="290" t="str">
        <f>'Widia HP End Mill Recon Form'!AC40</f>
        <v/>
      </c>
      <c r="V50" s="290"/>
      <c r="W50" s="290"/>
      <c r="X50" s="290"/>
      <c r="Y50" s="290" t="str">
        <f>'Widia HP End Mill Recon Form'!AD40</f>
        <v/>
      </c>
      <c r="Z50" s="290"/>
      <c r="AA50" s="290"/>
      <c r="AB50" s="290"/>
      <c r="AC50" s="135" t="b">
        <f t="shared" si="1"/>
        <v>0</v>
      </c>
      <c r="AD50" s="21"/>
    </row>
    <row r="51" spans="1:30" ht="19.95" hidden="1" customHeight="1" x14ac:dyDescent="0.55000000000000004">
      <c r="A51" s="29"/>
      <c r="B51" s="306">
        <v>240</v>
      </c>
      <c r="C51" s="296"/>
      <c r="D51" s="295" t="str">
        <f>'Widia HP End Mill Recon Form'!AE41</f>
        <v>EM 5/8"D x 5"-6"OAL X &gt;3XD FL - PELOTA</v>
      </c>
      <c r="E51" s="295"/>
      <c r="F51" s="295"/>
      <c r="G51" s="295"/>
      <c r="H51" s="295"/>
      <c r="I51" s="295"/>
      <c r="J51" s="295"/>
      <c r="K51" s="296">
        <f>'Widia HP End Mill Recon Form'!O41</f>
        <v>5195717</v>
      </c>
      <c r="L51" s="296"/>
      <c r="M51" s="296"/>
      <c r="N51" s="297" t="str">
        <f>'Widia HP End Mill Recon Form'!AB41</f>
        <v/>
      </c>
      <c r="O51" s="296"/>
      <c r="P51" s="296"/>
      <c r="Q51" s="296" t="str">
        <f>IF('Widia HP End Mill Recon Form'!W41="YES","**","")</f>
        <v/>
      </c>
      <c r="R51" s="296"/>
      <c r="S51" s="296" t="str">
        <f>IF('Widia HP End Mill Recon Form'!V41="YES","**","")</f>
        <v/>
      </c>
      <c r="T51" s="296"/>
      <c r="U51" s="290" t="str">
        <f>'Widia HP End Mill Recon Form'!AC41</f>
        <v/>
      </c>
      <c r="V51" s="290"/>
      <c r="W51" s="290"/>
      <c r="X51" s="290"/>
      <c r="Y51" s="290" t="str">
        <f>'Widia HP End Mill Recon Form'!AD41</f>
        <v/>
      </c>
      <c r="Z51" s="290"/>
      <c r="AA51" s="290"/>
      <c r="AB51" s="290"/>
      <c r="AC51" s="135" t="b">
        <f t="shared" si="1"/>
        <v>0</v>
      </c>
      <c r="AD51" s="21"/>
    </row>
    <row r="52" spans="1:30" ht="19.95" hidden="1" customHeight="1" x14ac:dyDescent="0.55000000000000004">
      <c r="A52" s="29"/>
      <c r="B52" s="306">
        <v>250</v>
      </c>
      <c r="C52" s="296"/>
      <c r="D52" s="295" t="str">
        <f>'Widia HP End Mill Recon Form'!AE42</f>
        <v>EM 3/4"D x 3"-4"OAL X &lt;=3XD FL- CUADRADO</v>
      </c>
      <c r="E52" s="295"/>
      <c r="F52" s="295"/>
      <c r="G52" s="295"/>
      <c r="H52" s="295"/>
      <c r="I52" s="295"/>
      <c r="J52" s="295"/>
      <c r="K52" s="296">
        <f>'Widia HP End Mill Recon Form'!O42</f>
        <v>5187775</v>
      </c>
      <c r="L52" s="296"/>
      <c r="M52" s="296"/>
      <c r="N52" s="297" t="str">
        <f>'Widia HP End Mill Recon Form'!AB42</f>
        <v/>
      </c>
      <c r="O52" s="296"/>
      <c r="P52" s="296"/>
      <c r="Q52" s="296" t="str">
        <f>IF('Widia HP End Mill Recon Form'!W42="YES","**","")</f>
        <v/>
      </c>
      <c r="R52" s="296"/>
      <c r="S52" s="296" t="str">
        <f>IF('Widia HP End Mill Recon Form'!V42="YES","**","")</f>
        <v/>
      </c>
      <c r="T52" s="296"/>
      <c r="U52" s="290" t="str">
        <f>'Widia HP End Mill Recon Form'!AC42</f>
        <v/>
      </c>
      <c r="V52" s="290"/>
      <c r="W52" s="290"/>
      <c r="X52" s="290"/>
      <c r="Y52" s="290" t="str">
        <f>'Widia HP End Mill Recon Form'!AD42</f>
        <v/>
      </c>
      <c r="Z52" s="290"/>
      <c r="AA52" s="290"/>
      <c r="AB52" s="290"/>
      <c r="AC52" s="135" t="b">
        <f t="shared" si="1"/>
        <v>0</v>
      </c>
      <c r="AD52" s="21"/>
    </row>
    <row r="53" spans="1:30" ht="19.95" hidden="1" customHeight="1" x14ac:dyDescent="0.55000000000000004">
      <c r="A53" s="29"/>
      <c r="B53" s="306">
        <v>260</v>
      </c>
      <c r="C53" s="296"/>
      <c r="D53" s="295" t="str">
        <f>'Widia HP End Mill Recon Form'!AE43</f>
        <v>EM 3/4"D x 3"-4"OAL X &lt;=3XD FL - PELOTA</v>
      </c>
      <c r="E53" s="295"/>
      <c r="F53" s="295"/>
      <c r="G53" s="295"/>
      <c r="H53" s="295"/>
      <c r="I53" s="295"/>
      <c r="J53" s="295"/>
      <c r="K53" s="296">
        <f>'Widia HP End Mill Recon Form'!O43</f>
        <v>5187775</v>
      </c>
      <c r="L53" s="296"/>
      <c r="M53" s="296"/>
      <c r="N53" s="297" t="str">
        <f>'Widia HP End Mill Recon Form'!AB43</f>
        <v/>
      </c>
      <c r="O53" s="296"/>
      <c r="P53" s="296"/>
      <c r="Q53" s="296" t="str">
        <f>IF('Widia HP End Mill Recon Form'!W43="YES","**","")</f>
        <v/>
      </c>
      <c r="R53" s="296"/>
      <c r="S53" s="296" t="str">
        <f>IF('Widia HP End Mill Recon Form'!V43="YES","**","")</f>
        <v/>
      </c>
      <c r="T53" s="296"/>
      <c r="U53" s="290" t="str">
        <f>'Widia HP End Mill Recon Form'!AC43</f>
        <v/>
      </c>
      <c r="V53" s="290"/>
      <c r="W53" s="290"/>
      <c r="X53" s="290"/>
      <c r="Y53" s="290" t="str">
        <f>'Widia HP End Mill Recon Form'!AD43</f>
        <v/>
      </c>
      <c r="Z53" s="290"/>
      <c r="AA53" s="290"/>
      <c r="AB53" s="290"/>
      <c r="AC53" s="135" t="b">
        <f t="shared" si="1"/>
        <v>0</v>
      </c>
      <c r="AD53" s="21"/>
    </row>
    <row r="54" spans="1:30" ht="19.95" hidden="1" customHeight="1" x14ac:dyDescent="0.55000000000000004">
      <c r="A54" s="29"/>
      <c r="B54" s="306">
        <v>270</v>
      </c>
      <c r="C54" s="296"/>
      <c r="D54" s="295" t="str">
        <f>'Widia HP End Mill Recon Form'!AE44</f>
        <v>EM 3/4"D x 5"-6"OAL X &lt;=3XD FL- CUADRADO</v>
      </c>
      <c r="E54" s="295"/>
      <c r="F54" s="295"/>
      <c r="G54" s="295"/>
      <c r="H54" s="295"/>
      <c r="I54" s="295"/>
      <c r="J54" s="295"/>
      <c r="K54" s="296">
        <f>'Widia HP End Mill Recon Form'!O44</f>
        <v>5187820</v>
      </c>
      <c r="L54" s="296"/>
      <c r="M54" s="296"/>
      <c r="N54" s="297" t="str">
        <f>'Widia HP End Mill Recon Form'!AB44</f>
        <v/>
      </c>
      <c r="O54" s="296"/>
      <c r="P54" s="296"/>
      <c r="Q54" s="296" t="str">
        <f>IF('Widia HP End Mill Recon Form'!W44="YES","**","")</f>
        <v/>
      </c>
      <c r="R54" s="296"/>
      <c r="S54" s="296" t="str">
        <f>IF('Widia HP End Mill Recon Form'!V44="YES","**","")</f>
        <v/>
      </c>
      <c r="T54" s="296"/>
      <c r="U54" s="290" t="str">
        <f>'Widia HP End Mill Recon Form'!AC44</f>
        <v/>
      </c>
      <c r="V54" s="290"/>
      <c r="W54" s="290"/>
      <c r="X54" s="290"/>
      <c r="Y54" s="290" t="str">
        <f>'Widia HP End Mill Recon Form'!AD44</f>
        <v/>
      </c>
      <c r="Z54" s="290"/>
      <c r="AA54" s="290"/>
      <c r="AB54" s="290"/>
      <c r="AC54" s="135" t="b">
        <f t="shared" si="1"/>
        <v>0</v>
      </c>
      <c r="AD54" s="21"/>
    </row>
    <row r="55" spans="1:30" ht="19.95" customHeight="1" thickBot="1" x14ac:dyDescent="0.6">
      <c r="A55" s="29"/>
      <c r="B55" s="309">
        <v>280</v>
      </c>
      <c r="C55" s="292"/>
      <c r="D55" s="291" t="str">
        <f>'Widia HP End Mill Recon Form'!AE45</f>
        <v>EM 3/4"D x 5"-6"OAL X &lt;=3XD FL - PELOTA</v>
      </c>
      <c r="E55" s="291"/>
      <c r="F55" s="291"/>
      <c r="G55" s="291"/>
      <c r="H55" s="291"/>
      <c r="I55" s="291"/>
      <c r="J55" s="291"/>
      <c r="K55" s="292">
        <f>'Widia HP End Mill Recon Form'!O45</f>
        <v>5187820</v>
      </c>
      <c r="L55" s="292"/>
      <c r="M55" s="292"/>
      <c r="N55" s="293" t="str">
        <f>'Widia HP End Mill Recon Form'!AB45</f>
        <v/>
      </c>
      <c r="O55" s="292"/>
      <c r="P55" s="292"/>
      <c r="Q55" s="292" t="str">
        <f>IF('Widia HP End Mill Recon Form'!W45="YES","**","")</f>
        <v/>
      </c>
      <c r="R55" s="292"/>
      <c r="S55" s="292" t="str">
        <f>IF('Widia HP End Mill Recon Form'!V45="YES","**","")</f>
        <v/>
      </c>
      <c r="T55" s="292"/>
      <c r="U55" s="294" t="str">
        <f>'Widia HP End Mill Recon Form'!AC45</f>
        <v/>
      </c>
      <c r="V55" s="294"/>
      <c r="W55" s="294"/>
      <c r="X55" s="294"/>
      <c r="Y55" s="294" t="str">
        <f>'Widia HP End Mill Recon Form'!AD45</f>
        <v/>
      </c>
      <c r="Z55" s="294"/>
      <c r="AA55" s="294"/>
      <c r="AB55" s="294"/>
      <c r="AC55" s="135" t="b">
        <f t="shared" si="1"/>
        <v>0</v>
      </c>
      <c r="AD55" s="21"/>
    </row>
    <row r="56" spans="1:30" ht="19.95" customHeight="1" thickBot="1" x14ac:dyDescent="0.6">
      <c r="A56" s="29"/>
      <c r="B56" s="307">
        <v>290</v>
      </c>
      <c r="C56" s="304"/>
      <c r="D56" s="303" t="str">
        <f>'Widia HP End Mill Recon Form'!AE46</f>
        <v>EM 3/4"D x 3"-4"OAL X &gt;3XD FL- CUADRADO</v>
      </c>
      <c r="E56" s="303"/>
      <c r="F56" s="303"/>
      <c r="G56" s="303"/>
      <c r="H56" s="303"/>
      <c r="I56" s="303"/>
      <c r="J56" s="303"/>
      <c r="K56" s="304">
        <f>'Widia HP End Mill Recon Form'!O46</f>
        <v>5195713</v>
      </c>
      <c r="L56" s="304"/>
      <c r="M56" s="304"/>
      <c r="N56" s="305" t="str">
        <f>'Widia HP End Mill Recon Form'!AB46</f>
        <v/>
      </c>
      <c r="O56" s="304"/>
      <c r="P56" s="304"/>
      <c r="Q56" s="304" t="str">
        <f>IF('Widia HP End Mill Recon Form'!W46="YES","**","")</f>
        <v/>
      </c>
      <c r="R56" s="304"/>
      <c r="S56" s="304" t="str">
        <f>IF('Widia HP End Mill Recon Form'!V46="YES","**","")</f>
        <v/>
      </c>
      <c r="T56" s="304"/>
      <c r="U56" s="298" t="str">
        <f>'Widia HP End Mill Recon Form'!AC46</f>
        <v/>
      </c>
      <c r="V56" s="298"/>
      <c r="W56" s="298"/>
      <c r="X56" s="298"/>
      <c r="Y56" s="298" t="str">
        <f>'Widia HP End Mill Recon Form'!AD46</f>
        <v/>
      </c>
      <c r="Z56" s="298"/>
      <c r="AA56" s="298"/>
      <c r="AB56" s="299"/>
      <c r="AC56" s="137" t="b">
        <f t="shared" si="1"/>
        <v>0</v>
      </c>
      <c r="AD56" s="21"/>
    </row>
    <row r="57" spans="1:30" ht="19.95" hidden="1" customHeight="1" x14ac:dyDescent="0.55000000000000004">
      <c r="A57" s="29"/>
      <c r="B57" s="308">
        <v>300</v>
      </c>
      <c r="C57" s="300"/>
      <c r="D57" s="295" t="str">
        <f>'Widia HP End Mill Recon Form'!AE47</f>
        <v>EM 3/4"D x 3"-4"OAL X &gt;3XD FL - PELOTA</v>
      </c>
      <c r="E57" s="295"/>
      <c r="F57" s="295"/>
      <c r="G57" s="295"/>
      <c r="H57" s="295"/>
      <c r="I57" s="295"/>
      <c r="J57" s="295"/>
      <c r="K57" s="300">
        <f>'Widia HP End Mill Recon Form'!O47</f>
        <v>5195713</v>
      </c>
      <c r="L57" s="300"/>
      <c r="M57" s="300"/>
      <c r="N57" s="301" t="str">
        <f>'Widia HP End Mill Recon Form'!AB47</f>
        <v/>
      </c>
      <c r="O57" s="300"/>
      <c r="P57" s="300"/>
      <c r="Q57" s="300" t="str">
        <f>IF('Widia HP End Mill Recon Form'!W47="YES","**","")</f>
        <v/>
      </c>
      <c r="R57" s="300"/>
      <c r="S57" s="300" t="str">
        <f>IF('Widia HP End Mill Recon Form'!V47="YES","**","")</f>
        <v/>
      </c>
      <c r="T57" s="300"/>
      <c r="U57" s="302" t="str">
        <f>'Widia HP End Mill Recon Form'!AC47</f>
        <v/>
      </c>
      <c r="V57" s="302"/>
      <c r="W57" s="302"/>
      <c r="X57" s="302"/>
      <c r="Y57" s="302" t="str">
        <f>'Widia HP End Mill Recon Form'!AD47</f>
        <v/>
      </c>
      <c r="Z57" s="302"/>
      <c r="AA57" s="302"/>
      <c r="AB57" s="302"/>
      <c r="AC57" s="135" t="b">
        <f t="shared" si="1"/>
        <v>0</v>
      </c>
      <c r="AD57" s="21"/>
    </row>
    <row r="58" spans="1:30" ht="19.95" hidden="1" customHeight="1" x14ac:dyDescent="0.55000000000000004">
      <c r="A58" s="29"/>
      <c r="B58" s="306">
        <v>310</v>
      </c>
      <c r="C58" s="296"/>
      <c r="D58" s="295" t="str">
        <f>'Widia HP End Mill Recon Form'!AE48</f>
        <v>EM 3/4"D x 5"-6"OAL X &gt;3XD FL- CUADRADO</v>
      </c>
      <c r="E58" s="295"/>
      <c r="F58" s="295"/>
      <c r="G58" s="295"/>
      <c r="H58" s="295"/>
      <c r="I58" s="295"/>
      <c r="J58" s="295"/>
      <c r="K58" s="296">
        <f>'Widia HP End Mill Recon Form'!O48</f>
        <v>5195718</v>
      </c>
      <c r="L58" s="296"/>
      <c r="M58" s="296"/>
      <c r="N58" s="297" t="str">
        <f>'Widia HP End Mill Recon Form'!AB48</f>
        <v/>
      </c>
      <c r="O58" s="296"/>
      <c r="P58" s="296"/>
      <c r="Q58" s="296" t="str">
        <f>IF('Widia HP End Mill Recon Form'!W48="YES","**","")</f>
        <v/>
      </c>
      <c r="R58" s="296"/>
      <c r="S58" s="296" t="str">
        <f>IF('Widia HP End Mill Recon Form'!V48="YES","**","")</f>
        <v/>
      </c>
      <c r="T58" s="296"/>
      <c r="U58" s="290" t="str">
        <f>'Widia HP End Mill Recon Form'!AC48</f>
        <v/>
      </c>
      <c r="V58" s="290"/>
      <c r="W58" s="290"/>
      <c r="X58" s="290"/>
      <c r="Y58" s="290" t="str">
        <f>'Widia HP End Mill Recon Form'!AD48</f>
        <v/>
      </c>
      <c r="Z58" s="290"/>
      <c r="AA58" s="290"/>
      <c r="AB58" s="290"/>
      <c r="AC58" s="135" t="b">
        <f t="shared" si="1"/>
        <v>0</v>
      </c>
      <c r="AD58" s="21"/>
    </row>
    <row r="59" spans="1:30" ht="19.95" hidden="1" customHeight="1" x14ac:dyDescent="0.55000000000000004">
      <c r="A59" s="29"/>
      <c r="B59" s="306">
        <v>320</v>
      </c>
      <c r="C59" s="296"/>
      <c r="D59" s="295" t="str">
        <f>'Widia HP End Mill Recon Form'!AE49</f>
        <v>EM 3/4"D x 5"-6"OAL X &gt;3XD FL - PELOTA</v>
      </c>
      <c r="E59" s="295"/>
      <c r="F59" s="295"/>
      <c r="G59" s="295"/>
      <c r="H59" s="295"/>
      <c r="I59" s="295"/>
      <c r="J59" s="295"/>
      <c r="K59" s="296">
        <f>'Widia HP End Mill Recon Form'!O49</f>
        <v>5195718</v>
      </c>
      <c r="L59" s="296"/>
      <c r="M59" s="296"/>
      <c r="N59" s="297" t="str">
        <f>'Widia HP End Mill Recon Form'!AB49</f>
        <v/>
      </c>
      <c r="O59" s="296"/>
      <c r="P59" s="296"/>
      <c r="Q59" s="296" t="str">
        <f>IF('Widia HP End Mill Recon Form'!W49="YES","**","")</f>
        <v/>
      </c>
      <c r="R59" s="296"/>
      <c r="S59" s="296" t="str">
        <f>IF('Widia HP End Mill Recon Form'!V49="YES","**","")</f>
        <v/>
      </c>
      <c r="T59" s="296"/>
      <c r="U59" s="290" t="str">
        <f>'Widia HP End Mill Recon Form'!AC49</f>
        <v/>
      </c>
      <c r="V59" s="290"/>
      <c r="W59" s="290"/>
      <c r="X59" s="290"/>
      <c r="Y59" s="290" t="str">
        <f>'Widia HP End Mill Recon Form'!AD49</f>
        <v/>
      </c>
      <c r="Z59" s="290"/>
      <c r="AA59" s="290"/>
      <c r="AB59" s="290"/>
      <c r="AC59" s="135" t="b">
        <f t="shared" si="1"/>
        <v>0</v>
      </c>
      <c r="AD59" s="21"/>
    </row>
    <row r="60" spans="1:30" ht="19.95" hidden="1" customHeight="1" x14ac:dyDescent="0.55000000000000004">
      <c r="A60" s="29"/>
      <c r="B60" s="306">
        <v>330</v>
      </c>
      <c r="C60" s="296"/>
      <c r="D60" s="295" t="str">
        <f>'Widia HP End Mill Recon Form'!AE50</f>
        <v>EM 1"D x 3"-4"OAL X &lt;=3XD FL- CUADRADO</v>
      </c>
      <c r="E60" s="295"/>
      <c r="F60" s="295"/>
      <c r="G60" s="295"/>
      <c r="H60" s="295"/>
      <c r="I60" s="295"/>
      <c r="J60" s="295"/>
      <c r="K60" s="296">
        <f>'Widia HP End Mill Recon Form'!O50</f>
        <v>5187776</v>
      </c>
      <c r="L60" s="296"/>
      <c r="M60" s="296"/>
      <c r="N60" s="297" t="str">
        <f>'Widia HP End Mill Recon Form'!AB50</f>
        <v/>
      </c>
      <c r="O60" s="296"/>
      <c r="P60" s="296"/>
      <c r="Q60" s="296" t="str">
        <f>IF('Widia HP End Mill Recon Form'!W50="YES","**","")</f>
        <v/>
      </c>
      <c r="R60" s="296"/>
      <c r="S60" s="296" t="str">
        <f>IF('Widia HP End Mill Recon Form'!V50="YES","**","")</f>
        <v/>
      </c>
      <c r="T60" s="296"/>
      <c r="U60" s="290" t="str">
        <f>'Widia HP End Mill Recon Form'!AC50</f>
        <v/>
      </c>
      <c r="V60" s="290"/>
      <c r="W60" s="290"/>
      <c r="X60" s="290"/>
      <c r="Y60" s="290" t="str">
        <f>'Widia HP End Mill Recon Form'!AD50</f>
        <v/>
      </c>
      <c r="Z60" s="290"/>
      <c r="AA60" s="290"/>
      <c r="AB60" s="290"/>
      <c r="AC60" s="135" t="b">
        <f t="shared" si="1"/>
        <v>0</v>
      </c>
      <c r="AD60" s="21"/>
    </row>
    <row r="61" spans="1:30" ht="19.95" hidden="1" customHeight="1" x14ac:dyDescent="0.55000000000000004">
      <c r="A61" s="29"/>
      <c r="B61" s="306">
        <v>340</v>
      </c>
      <c r="C61" s="296"/>
      <c r="D61" s="295" t="str">
        <f>'Widia HP End Mill Recon Form'!AE51</f>
        <v>EM 1"D x 3"-4"OAL X &lt;=3XD FL - PELOTA</v>
      </c>
      <c r="E61" s="295"/>
      <c r="F61" s="295"/>
      <c r="G61" s="295"/>
      <c r="H61" s="295"/>
      <c r="I61" s="295"/>
      <c r="J61" s="295"/>
      <c r="K61" s="296">
        <f>'Widia HP End Mill Recon Form'!O51</f>
        <v>5187776</v>
      </c>
      <c r="L61" s="296"/>
      <c r="M61" s="296"/>
      <c r="N61" s="297" t="str">
        <f>'Widia HP End Mill Recon Form'!AB51</f>
        <v/>
      </c>
      <c r="O61" s="296"/>
      <c r="P61" s="296"/>
      <c r="Q61" s="296" t="str">
        <f>IF('Widia HP End Mill Recon Form'!W51="YES","**","")</f>
        <v/>
      </c>
      <c r="R61" s="296"/>
      <c r="S61" s="296" t="str">
        <f>IF('Widia HP End Mill Recon Form'!V51="YES","**","")</f>
        <v/>
      </c>
      <c r="T61" s="296"/>
      <c r="U61" s="290" t="str">
        <f>'Widia HP End Mill Recon Form'!AC51</f>
        <v/>
      </c>
      <c r="V61" s="290"/>
      <c r="W61" s="290"/>
      <c r="X61" s="290"/>
      <c r="Y61" s="290" t="str">
        <f>'Widia HP End Mill Recon Form'!AD51</f>
        <v/>
      </c>
      <c r="Z61" s="290"/>
      <c r="AA61" s="290"/>
      <c r="AB61" s="290"/>
      <c r="AC61" s="135" t="b">
        <f t="shared" si="1"/>
        <v>0</v>
      </c>
      <c r="AD61" s="21"/>
    </row>
    <row r="62" spans="1:30" ht="19.95" hidden="1" customHeight="1" x14ac:dyDescent="0.55000000000000004">
      <c r="A62" s="29"/>
      <c r="B62" s="306">
        <v>350</v>
      </c>
      <c r="C62" s="296"/>
      <c r="D62" s="295" t="str">
        <f>'Widia HP End Mill Recon Form'!AE52</f>
        <v>EM 1"D x 5"-6"OAL X &lt;=3XD FL- CUADRADO</v>
      </c>
      <c r="E62" s="295"/>
      <c r="F62" s="295"/>
      <c r="G62" s="295"/>
      <c r="H62" s="295"/>
      <c r="I62" s="295"/>
      <c r="J62" s="295"/>
      <c r="K62" s="296">
        <f>'Widia HP End Mill Recon Form'!O52</f>
        <v>5195573</v>
      </c>
      <c r="L62" s="296"/>
      <c r="M62" s="296"/>
      <c r="N62" s="297" t="str">
        <f>'Widia HP End Mill Recon Form'!AB52</f>
        <v/>
      </c>
      <c r="O62" s="296"/>
      <c r="P62" s="296"/>
      <c r="Q62" s="296" t="str">
        <f>IF('Widia HP End Mill Recon Form'!W52="YES","**","")</f>
        <v/>
      </c>
      <c r="R62" s="296"/>
      <c r="S62" s="296" t="str">
        <f>IF('Widia HP End Mill Recon Form'!V52="YES","**","")</f>
        <v/>
      </c>
      <c r="T62" s="296"/>
      <c r="U62" s="290" t="str">
        <f>'Widia HP End Mill Recon Form'!AC52</f>
        <v/>
      </c>
      <c r="V62" s="290"/>
      <c r="W62" s="290"/>
      <c r="X62" s="290"/>
      <c r="Y62" s="290" t="str">
        <f>'Widia HP End Mill Recon Form'!AD52</f>
        <v/>
      </c>
      <c r="Z62" s="290"/>
      <c r="AA62" s="290"/>
      <c r="AB62" s="290"/>
      <c r="AC62" s="135" t="b">
        <f t="shared" si="1"/>
        <v>0</v>
      </c>
      <c r="AD62" s="21"/>
    </row>
    <row r="63" spans="1:30" ht="19.95" hidden="1" customHeight="1" x14ac:dyDescent="0.55000000000000004">
      <c r="A63" s="29"/>
      <c r="B63" s="306">
        <v>360</v>
      </c>
      <c r="C63" s="296"/>
      <c r="D63" s="295" t="str">
        <f>'Widia HP End Mill Recon Form'!AE53</f>
        <v>EM 1"D x 5"-6"OAL X &lt;=3XD FL - PELOTA</v>
      </c>
      <c r="E63" s="295"/>
      <c r="F63" s="295"/>
      <c r="G63" s="295"/>
      <c r="H63" s="295"/>
      <c r="I63" s="295"/>
      <c r="J63" s="295"/>
      <c r="K63" s="296">
        <f>'Widia HP End Mill Recon Form'!O53</f>
        <v>5195573</v>
      </c>
      <c r="L63" s="296"/>
      <c r="M63" s="296"/>
      <c r="N63" s="297" t="str">
        <f>'Widia HP End Mill Recon Form'!AB53</f>
        <v/>
      </c>
      <c r="O63" s="296"/>
      <c r="P63" s="296"/>
      <c r="Q63" s="296" t="str">
        <f>IF('Widia HP End Mill Recon Form'!W53="YES","**","")</f>
        <v/>
      </c>
      <c r="R63" s="296"/>
      <c r="S63" s="296" t="str">
        <f>IF('Widia HP End Mill Recon Form'!V53="YES","**","")</f>
        <v/>
      </c>
      <c r="T63" s="296"/>
      <c r="U63" s="290" t="str">
        <f>'Widia HP End Mill Recon Form'!AC53</f>
        <v/>
      </c>
      <c r="V63" s="290"/>
      <c r="W63" s="290"/>
      <c r="X63" s="290"/>
      <c r="Y63" s="290" t="str">
        <f>'Widia HP End Mill Recon Form'!AD53</f>
        <v/>
      </c>
      <c r="Z63" s="290"/>
      <c r="AA63" s="290"/>
      <c r="AB63" s="290"/>
      <c r="AC63" s="135" t="b">
        <f t="shared" si="1"/>
        <v>0</v>
      </c>
      <c r="AD63" s="21"/>
    </row>
    <row r="64" spans="1:30" ht="19.95" hidden="1" customHeight="1" x14ac:dyDescent="0.55000000000000004">
      <c r="A64" s="29"/>
      <c r="B64" s="306">
        <v>370</v>
      </c>
      <c r="C64" s="296"/>
      <c r="D64" s="295" t="str">
        <f>'Widia HP End Mill Recon Form'!AE54</f>
        <v>EM 1"D x 3"-4"OAL X &gt;3XD FL- CUADRADO</v>
      </c>
      <c r="E64" s="295"/>
      <c r="F64" s="295"/>
      <c r="G64" s="295"/>
      <c r="H64" s="295"/>
      <c r="I64" s="295"/>
      <c r="J64" s="295"/>
      <c r="K64" s="296">
        <f>'Widia HP End Mill Recon Form'!O54</f>
        <v>5195714</v>
      </c>
      <c r="L64" s="296"/>
      <c r="M64" s="296"/>
      <c r="N64" s="297" t="str">
        <f>'Widia HP End Mill Recon Form'!AB54</f>
        <v/>
      </c>
      <c r="O64" s="296"/>
      <c r="P64" s="296"/>
      <c r="Q64" s="296" t="str">
        <f>IF('Widia HP End Mill Recon Form'!W54="YES","**","")</f>
        <v/>
      </c>
      <c r="R64" s="296"/>
      <c r="S64" s="296" t="str">
        <f>IF('Widia HP End Mill Recon Form'!V54="YES","**","")</f>
        <v/>
      </c>
      <c r="T64" s="296"/>
      <c r="U64" s="290" t="str">
        <f>'Widia HP End Mill Recon Form'!AC54</f>
        <v/>
      </c>
      <c r="V64" s="290"/>
      <c r="W64" s="290"/>
      <c r="X64" s="290"/>
      <c r="Y64" s="290" t="str">
        <f>'Widia HP End Mill Recon Form'!AD54</f>
        <v/>
      </c>
      <c r="Z64" s="290"/>
      <c r="AA64" s="290"/>
      <c r="AB64" s="290"/>
      <c r="AC64" s="135" t="b">
        <f t="shared" si="1"/>
        <v>0</v>
      </c>
      <c r="AD64" s="21"/>
    </row>
    <row r="65" spans="1:30" ht="19.95" hidden="1" customHeight="1" x14ac:dyDescent="0.55000000000000004">
      <c r="A65" s="29"/>
      <c r="B65" s="306">
        <v>380</v>
      </c>
      <c r="C65" s="296"/>
      <c r="D65" s="295" t="str">
        <f>'Widia HP End Mill Recon Form'!AE55</f>
        <v>EM 1"D x 3"-4"OAL X &gt;3XD FL - PELOTA</v>
      </c>
      <c r="E65" s="295"/>
      <c r="F65" s="295"/>
      <c r="G65" s="295"/>
      <c r="H65" s="295"/>
      <c r="I65" s="295"/>
      <c r="J65" s="295"/>
      <c r="K65" s="296">
        <f>'Widia HP End Mill Recon Form'!O55</f>
        <v>5195714</v>
      </c>
      <c r="L65" s="296"/>
      <c r="M65" s="296"/>
      <c r="N65" s="297" t="str">
        <f>'Widia HP End Mill Recon Form'!AB55</f>
        <v/>
      </c>
      <c r="O65" s="296"/>
      <c r="P65" s="296"/>
      <c r="Q65" s="296" t="str">
        <f>IF('Widia HP End Mill Recon Form'!W55="YES","**","")</f>
        <v/>
      </c>
      <c r="R65" s="296"/>
      <c r="S65" s="296" t="str">
        <f>IF('Widia HP End Mill Recon Form'!V55="YES","**","")</f>
        <v/>
      </c>
      <c r="T65" s="296"/>
      <c r="U65" s="290" t="str">
        <f>'Widia HP End Mill Recon Form'!AC55</f>
        <v/>
      </c>
      <c r="V65" s="290"/>
      <c r="W65" s="290"/>
      <c r="X65" s="290"/>
      <c r="Y65" s="290" t="str">
        <f>'Widia HP End Mill Recon Form'!AD55</f>
        <v/>
      </c>
      <c r="Z65" s="290"/>
      <c r="AA65" s="290"/>
      <c r="AB65" s="290"/>
      <c r="AC65" s="135" t="b">
        <f t="shared" si="1"/>
        <v>0</v>
      </c>
      <c r="AD65" s="21"/>
    </row>
    <row r="66" spans="1:30" ht="19.95" hidden="1" customHeight="1" x14ac:dyDescent="0.55000000000000004">
      <c r="A66" s="29"/>
      <c r="B66" s="306">
        <v>390</v>
      </c>
      <c r="C66" s="296"/>
      <c r="D66" s="295" t="str">
        <f>'Widia HP End Mill Recon Form'!AE56</f>
        <v>EM 1"D x 5"-6"OAL X &gt;3XD FL- CUADRADO</v>
      </c>
      <c r="E66" s="295"/>
      <c r="F66" s="295"/>
      <c r="G66" s="295"/>
      <c r="H66" s="295"/>
      <c r="I66" s="295"/>
      <c r="J66" s="295"/>
      <c r="K66" s="296">
        <f>'Widia HP End Mill Recon Form'!O56</f>
        <v>5195719</v>
      </c>
      <c r="L66" s="296"/>
      <c r="M66" s="296"/>
      <c r="N66" s="297" t="str">
        <f>'Widia HP End Mill Recon Form'!AB56</f>
        <v/>
      </c>
      <c r="O66" s="296"/>
      <c r="P66" s="296"/>
      <c r="Q66" s="296" t="str">
        <f>IF('Widia HP End Mill Recon Form'!W56="YES","**","")</f>
        <v/>
      </c>
      <c r="R66" s="296"/>
      <c r="S66" s="296" t="str">
        <f>IF('Widia HP End Mill Recon Form'!V56="YES","**","")</f>
        <v/>
      </c>
      <c r="T66" s="296"/>
      <c r="U66" s="290" t="str">
        <f>'Widia HP End Mill Recon Form'!AC56</f>
        <v/>
      </c>
      <c r="V66" s="290"/>
      <c r="W66" s="290"/>
      <c r="X66" s="290"/>
      <c r="Y66" s="290" t="str">
        <f>'Widia HP End Mill Recon Form'!AD56</f>
        <v/>
      </c>
      <c r="Z66" s="290"/>
      <c r="AA66" s="290"/>
      <c r="AB66" s="290"/>
      <c r="AC66" s="135" t="b">
        <f t="shared" si="1"/>
        <v>0</v>
      </c>
      <c r="AD66" s="21"/>
    </row>
    <row r="67" spans="1:30" ht="19.95" hidden="1" customHeight="1" x14ac:dyDescent="0.55000000000000004">
      <c r="A67" s="29"/>
      <c r="B67" s="306">
        <v>400</v>
      </c>
      <c r="C67" s="296"/>
      <c r="D67" s="295" t="str">
        <f>'Widia HP End Mill Recon Form'!AE57</f>
        <v>EM 1"D x 5"-6"OAL X &gt;3XD FL - PELOTA</v>
      </c>
      <c r="E67" s="295"/>
      <c r="F67" s="295"/>
      <c r="G67" s="295"/>
      <c r="H67" s="295"/>
      <c r="I67" s="295"/>
      <c r="J67" s="295"/>
      <c r="K67" s="296">
        <f>'Widia HP End Mill Recon Form'!O57</f>
        <v>5195719</v>
      </c>
      <c r="L67" s="296"/>
      <c r="M67" s="296"/>
      <c r="N67" s="297" t="str">
        <f>'Widia HP End Mill Recon Form'!AB57</f>
        <v/>
      </c>
      <c r="O67" s="296"/>
      <c r="P67" s="296"/>
      <c r="Q67" s="296" t="str">
        <f>IF('Widia HP End Mill Recon Form'!W57="YES","**","")</f>
        <v/>
      </c>
      <c r="R67" s="296"/>
      <c r="S67" s="296" t="str">
        <f>IF('Widia HP End Mill Recon Form'!V57="YES","**","")</f>
        <v/>
      </c>
      <c r="T67" s="296"/>
      <c r="U67" s="290" t="str">
        <f>'Widia HP End Mill Recon Form'!AC57</f>
        <v/>
      </c>
      <c r="V67" s="290"/>
      <c r="W67" s="290"/>
      <c r="X67" s="290"/>
      <c r="Y67" s="290" t="str">
        <f>'Widia HP End Mill Recon Form'!AD57</f>
        <v/>
      </c>
      <c r="Z67" s="290"/>
      <c r="AA67" s="290"/>
      <c r="AB67" s="290"/>
      <c r="AC67" s="135" t="b">
        <f t="shared" si="1"/>
        <v>0</v>
      </c>
      <c r="AD67" s="21"/>
    </row>
    <row r="68" spans="1:30" ht="19.95" hidden="1" customHeight="1" x14ac:dyDescent="0.55000000000000004">
      <c r="A68" s="29"/>
      <c r="B68" s="306">
        <v>410</v>
      </c>
      <c r="C68" s="296"/>
      <c r="D68" s="295" t="str">
        <f>'Widia HP End Mill Recon Form'!AE58</f>
        <v>EM 1-1/4"D x 5"-6"OAL X &lt;=3XD FL - CUADRADO</v>
      </c>
      <c r="E68" s="295"/>
      <c r="F68" s="295"/>
      <c r="G68" s="295"/>
      <c r="H68" s="295"/>
      <c r="I68" s="295"/>
      <c r="J68" s="295"/>
      <c r="K68" s="296">
        <f>'Widia HP End Mill Recon Form'!O58</f>
        <v>5187777</v>
      </c>
      <c r="L68" s="296"/>
      <c r="M68" s="296"/>
      <c r="N68" s="297" t="str">
        <f>'Widia HP End Mill Recon Form'!AB58</f>
        <v/>
      </c>
      <c r="O68" s="296"/>
      <c r="P68" s="296"/>
      <c r="Q68" s="296" t="str">
        <f>IF('Widia HP End Mill Recon Form'!W58="YES","**","")</f>
        <v/>
      </c>
      <c r="R68" s="296"/>
      <c r="S68" s="296" t="str">
        <f>IF('Widia HP End Mill Recon Form'!V58="YES","**","")</f>
        <v/>
      </c>
      <c r="T68" s="296"/>
      <c r="U68" s="290" t="str">
        <f>'Widia HP End Mill Recon Form'!AC58</f>
        <v/>
      </c>
      <c r="V68" s="290"/>
      <c r="W68" s="290"/>
      <c r="X68" s="290"/>
      <c r="Y68" s="290" t="str">
        <f>'Widia HP End Mill Recon Form'!AD58</f>
        <v/>
      </c>
      <c r="Z68" s="290"/>
      <c r="AA68" s="290"/>
      <c r="AB68" s="290"/>
      <c r="AC68" s="135" t="b">
        <f t="shared" si="1"/>
        <v>0</v>
      </c>
      <c r="AD68" s="21"/>
    </row>
    <row r="69" spans="1:30" ht="19.95" hidden="1" customHeight="1" x14ac:dyDescent="0.55000000000000004">
      <c r="A69" s="29"/>
      <c r="B69" s="306">
        <v>420</v>
      </c>
      <c r="C69" s="296"/>
      <c r="D69" s="295" t="str">
        <f>'Widia HP End Mill Recon Form'!AE59</f>
        <v>EM 1-1/4"D x 5"-6"OAL X &lt;=3XD FL - PELOTA</v>
      </c>
      <c r="E69" s="295"/>
      <c r="F69" s="295"/>
      <c r="G69" s="295"/>
      <c r="H69" s="295"/>
      <c r="I69" s="295"/>
      <c r="J69" s="295"/>
      <c r="K69" s="296">
        <f>'Widia HP End Mill Recon Form'!O59</f>
        <v>5187777</v>
      </c>
      <c r="L69" s="296"/>
      <c r="M69" s="296"/>
      <c r="N69" s="297" t="str">
        <f>'Widia HP End Mill Recon Form'!AB59</f>
        <v/>
      </c>
      <c r="O69" s="296"/>
      <c r="P69" s="296"/>
      <c r="Q69" s="296" t="str">
        <f>IF('Widia HP End Mill Recon Form'!W59="YES","**","")</f>
        <v/>
      </c>
      <c r="R69" s="296"/>
      <c r="S69" s="296" t="str">
        <f>IF('Widia HP End Mill Recon Form'!V59="YES","**","")</f>
        <v/>
      </c>
      <c r="T69" s="296"/>
      <c r="U69" s="290" t="str">
        <f>'Widia HP End Mill Recon Form'!AC59</f>
        <v/>
      </c>
      <c r="V69" s="290"/>
      <c r="W69" s="290"/>
      <c r="X69" s="290"/>
      <c r="Y69" s="290" t="str">
        <f>'Widia HP End Mill Recon Form'!AD59</f>
        <v/>
      </c>
      <c r="Z69" s="290"/>
      <c r="AA69" s="290"/>
      <c r="AB69" s="290"/>
      <c r="AC69" s="135" t="b">
        <f t="shared" si="1"/>
        <v>0</v>
      </c>
      <c r="AD69" s="21"/>
    </row>
    <row r="70" spans="1:30" ht="19.95" hidden="1" customHeight="1" x14ac:dyDescent="0.55000000000000004">
      <c r="A70" s="29"/>
      <c r="B70" s="306">
        <v>430</v>
      </c>
      <c r="C70" s="296"/>
      <c r="D70" s="295" t="str">
        <f>'Widia HP End Mill Recon Form'!AE60</f>
        <v>EM 1-1/4"D x 7"-8"OAL X &lt;=3XD FL - CUADRADO</v>
      </c>
      <c r="E70" s="295"/>
      <c r="F70" s="295"/>
      <c r="G70" s="295"/>
      <c r="H70" s="295"/>
      <c r="I70" s="295"/>
      <c r="J70" s="295"/>
      <c r="K70" s="296">
        <f>'Widia HP End Mill Recon Form'!O60</f>
        <v>5195633</v>
      </c>
      <c r="L70" s="296"/>
      <c r="M70" s="296"/>
      <c r="N70" s="297" t="str">
        <f>'Widia HP End Mill Recon Form'!AB60</f>
        <v/>
      </c>
      <c r="O70" s="296"/>
      <c r="P70" s="296"/>
      <c r="Q70" s="296" t="str">
        <f>IF('Widia HP End Mill Recon Form'!W60="YES","**","")</f>
        <v/>
      </c>
      <c r="R70" s="296"/>
      <c r="S70" s="296" t="str">
        <f>IF('Widia HP End Mill Recon Form'!V60="YES","**","")</f>
        <v/>
      </c>
      <c r="T70" s="296"/>
      <c r="U70" s="290" t="str">
        <f>'Widia HP End Mill Recon Form'!AC60</f>
        <v/>
      </c>
      <c r="V70" s="290"/>
      <c r="W70" s="290"/>
      <c r="X70" s="290"/>
      <c r="Y70" s="290" t="str">
        <f>'Widia HP End Mill Recon Form'!AD60</f>
        <v/>
      </c>
      <c r="Z70" s="290"/>
      <c r="AA70" s="290"/>
      <c r="AB70" s="290"/>
      <c r="AC70" s="135" t="b">
        <f t="shared" si="1"/>
        <v>0</v>
      </c>
      <c r="AD70" s="21"/>
    </row>
    <row r="71" spans="1:30" ht="19.95" hidden="1" customHeight="1" x14ac:dyDescent="0.55000000000000004">
      <c r="A71" s="29"/>
      <c r="B71" s="306">
        <v>440</v>
      </c>
      <c r="C71" s="296"/>
      <c r="D71" s="295" t="str">
        <f>'Widia HP End Mill Recon Form'!AE61</f>
        <v>EM 1-1/4"D x 7"-8"OAL X &lt;=3XD FL - PELOTA</v>
      </c>
      <c r="E71" s="295"/>
      <c r="F71" s="295"/>
      <c r="G71" s="295"/>
      <c r="H71" s="295"/>
      <c r="I71" s="295"/>
      <c r="J71" s="295"/>
      <c r="K71" s="296">
        <f>'Widia HP End Mill Recon Form'!O61</f>
        <v>5195633</v>
      </c>
      <c r="L71" s="296"/>
      <c r="M71" s="296"/>
      <c r="N71" s="297" t="str">
        <f>'Widia HP End Mill Recon Form'!AB61</f>
        <v/>
      </c>
      <c r="O71" s="296"/>
      <c r="P71" s="296"/>
      <c r="Q71" s="296" t="str">
        <f>IF('Widia HP End Mill Recon Form'!W61="YES","**","")</f>
        <v/>
      </c>
      <c r="R71" s="296"/>
      <c r="S71" s="296" t="str">
        <f>IF('Widia HP End Mill Recon Form'!V61="YES","**","")</f>
        <v/>
      </c>
      <c r="T71" s="296"/>
      <c r="U71" s="290" t="str">
        <f>'Widia HP End Mill Recon Form'!AC61</f>
        <v/>
      </c>
      <c r="V71" s="290"/>
      <c r="W71" s="290"/>
      <c r="X71" s="290"/>
      <c r="Y71" s="290" t="str">
        <f>'Widia HP End Mill Recon Form'!AD61</f>
        <v/>
      </c>
      <c r="Z71" s="290"/>
      <c r="AA71" s="290"/>
      <c r="AB71" s="290"/>
      <c r="AC71" s="135" t="b">
        <f t="shared" si="1"/>
        <v>0</v>
      </c>
      <c r="AD71" s="21"/>
    </row>
    <row r="72" spans="1:30" ht="19.95" hidden="1" customHeight="1" x14ac:dyDescent="0.55000000000000004">
      <c r="A72" s="29"/>
      <c r="B72" s="306">
        <v>450</v>
      </c>
      <c r="C72" s="296"/>
      <c r="D72" s="295" t="str">
        <f>'Widia HP End Mill Recon Form'!AE62</f>
        <v>EM 1-1/4"D x 5"-6"OAL X &gt;3XD FL - CUADRADO</v>
      </c>
      <c r="E72" s="295"/>
      <c r="F72" s="295"/>
      <c r="G72" s="295"/>
      <c r="H72" s="295"/>
      <c r="I72" s="295"/>
      <c r="J72" s="295"/>
      <c r="K72" s="296">
        <f>'Widia HP End Mill Recon Form'!O62</f>
        <v>5195715</v>
      </c>
      <c r="L72" s="296"/>
      <c r="M72" s="296"/>
      <c r="N72" s="297" t="str">
        <f>'Widia HP End Mill Recon Form'!AB62</f>
        <v/>
      </c>
      <c r="O72" s="296"/>
      <c r="P72" s="296"/>
      <c r="Q72" s="296" t="str">
        <f>IF('Widia HP End Mill Recon Form'!W62="YES","**","")</f>
        <v/>
      </c>
      <c r="R72" s="296"/>
      <c r="S72" s="296" t="str">
        <f>IF('Widia HP End Mill Recon Form'!V62="YES","**","")</f>
        <v/>
      </c>
      <c r="T72" s="296"/>
      <c r="U72" s="290" t="str">
        <f>'Widia HP End Mill Recon Form'!AC62</f>
        <v/>
      </c>
      <c r="V72" s="290"/>
      <c r="W72" s="290"/>
      <c r="X72" s="290"/>
      <c r="Y72" s="290" t="str">
        <f>'Widia HP End Mill Recon Form'!AD62</f>
        <v/>
      </c>
      <c r="Z72" s="290"/>
      <c r="AA72" s="290"/>
      <c r="AB72" s="290"/>
      <c r="AC72" s="135" t="b">
        <f t="shared" si="1"/>
        <v>0</v>
      </c>
      <c r="AD72" s="21"/>
    </row>
    <row r="73" spans="1:30" ht="19.95" hidden="1" customHeight="1" x14ac:dyDescent="0.55000000000000004">
      <c r="A73" s="29"/>
      <c r="B73" s="306">
        <v>460</v>
      </c>
      <c r="C73" s="296"/>
      <c r="D73" s="295" t="str">
        <f>'Widia HP End Mill Recon Form'!AE63</f>
        <v>EM 1-1/4"D x 5"-6"OAL X &gt;3XD FL - PELOTA</v>
      </c>
      <c r="E73" s="295"/>
      <c r="F73" s="295"/>
      <c r="G73" s="295"/>
      <c r="H73" s="295"/>
      <c r="I73" s="295"/>
      <c r="J73" s="295"/>
      <c r="K73" s="296">
        <f>'Widia HP End Mill Recon Form'!O63</f>
        <v>5195715</v>
      </c>
      <c r="L73" s="296"/>
      <c r="M73" s="296"/>
      <c r="N73" s="297" t="str">
        <f>'Widia HP End Mill Recon Form'!AB63</f>
        <v/>
      </c>
      <c r="O73" s="296"/>
      <c r="P73" s="296"/>
      <c r="Q73" s="296" t="str">
        <f>IF('Widia HP End Mill Recon Form'!W63="YES","**","")</f>
        <v/>
      </c>
      <c r="R73" s="296"/>
      <c r="S73" s="296" t="str">
        <f>IF('Widia HP End Mill Recon Form'!V63="YES","**","")</f>
        <v/>
      </c>
      <c r="T73" s="296"/>
      <c r="U73" s="290" t="str">
        <f>'Widia HP End Mill Recon Form'!AC63</f>
        <v/>
      </c>
      <c r="V73" s="290"/>
      <c r="W73" s="290"/>
      <c r="X73" s="290"/>
      <c r="Y73" s="290" t="str">
        <f>'Widia HP End Mill Recon Form'!AD63</f>
        <v/>
      </c>
      <c r="Z73" s="290"/>
      <c r="AA73" s="290"/>
      <c r="AB73" s="290"/>
      <c r="AC73" s="135" t="b">
        <f t="shared" si="1"/>
        <v>0</v>
      </c>
      <c r="AD73" s="21"/>
    </row>
    <row r="74" spans="1:30" ht="19.95" hidden="1" customHeight="1" x14ac:dyDescent="0.55000000000000004">
      <c r="A74" s="29"/>
      <c r="B74" s="306">
        <v>470</v>
      </c>
      <c r="C74" s="296"/>
      <c r="D74" s="295" t="str">
        <f>'Widia HP End Mill Recon Form'!AE64</f>
        <v>EM 1-1/4"D x 7"-8"OAL X &gt;3XD FL - CUADRADO</v>
      </c>
      <c r="E74" s="295"/>
      <c r="F74" s="295"/>
      <c r="G74" s="295"/>
      <c r="H74" s="295"/>
      <c r="I74" s="295"/>
      <c r="J74" s="295"/>
      <c r="K74" s="296">
        <f>'Widia HP End Mill Recon Form'!O64</f>
        <v>5195797</v>
      </c>
      <c r="L74" s="296"/>
      <c r="M74" s="296"/>
      <c r="N74" s="297" t="str">
        <f>'Widia HP End Mill Recon Form'!AB64</f>
        <v/>
      </c>
      <c r="O74" s="296"/>
      <c r="P74" s="296"/>
      <c r="Q74" s="296" t="str">
        <f>IF('Widia HP End Mill Recon Form'!W64="YES","**","")</f>
        <v/>
      </c>
      <c r="R74" s="296"/>
      <c r="S74" s="296" t="str">
        <f>IF('Widia HP End Mill Recon Form'!V64="YES","**","")</f>
        <v/>
      </c>
      <c r="T74" s="296"/>
      <c r="U74" s="290" t="str">
        <f>'Widia HP End Mill Recon Form'!AC64</f>
        <v/>
      </c>
      <c r="V74" s="290"/>
      <c r="W74" s="290"/>
      <c r="X74" s="290"/>
      <c r="Y74" s="290" t="str">
        <f>'Widia HP End Mill Recon Form'!AD64</f>
        <v/>
      </c>
      <c r="Z74" s="290"/>
      <c r="AA74" s="290"/>
      <c r="AB74" s="290"/>
      <c r="AC74" s="135" t="b">
        <f t="shared" si="1"/>
        <v>0</v>
      </c>
      <c r="AD74" s="21"/>
    </row>
    <row r="75" spans="1:30" ht="19.95" hidden="1" customHeight="1" x14ac:dyDescent="0.55000000000000004">
      <c r="A75" s="29"/>
      <c r="B75" s="309">
        <v>480</v>
      </c>
      <c r="C75" s="292"/>
      <c r="D75" s="291" t="str">
        <f>'Widia HP End Mill Recon Form'!AE65</f>
        <v>EM 1-1/4"D x 7"-8"OAL X &gt;3XD FL - PELOTA</v>
      </c>
      <c r="E75" s="291"/>
      <c r="F75" s="291"/>
      <c r="G75" s="291"/>
      <c r="H75" s="291"/>
      <c r="I75" s="291"/>
      <c r="J75" s="291"/>
      <c r="K75" s="292">
        <f>'Widia HP End Mill Recon Form'!O65</f>
        <v>5195797</v>
      </c>
      <c r="L75" s="292"/>
      <c r="M75" s="292"/>
      <c r="N75" s="293" t="str">
        <f>'Widia HP End Mill Recon Form'!AB65</f>
        <v/>
      </c>
      <c r="O75" s="292"/>
      <c r="P75" s="292"/>
      <c r="Q75" s="292" t="str">
        <f>IF('Widia HP End Mill Recon Form'!W65="YES","**","")</f>
        <v/>
      </c>
      <c r="R75" s="292"/>
      <c r="S75" s="292" t="str">
        <f>IF('Widia HP End Mill Recon Form'!V65="YES","**","")</f>
        <v/>
      </c>
      <c r="T75" s="292"/>
      <c r="U75" s="294" t="str">
        <f>'Widia HP End Mill Recon Form'!AC65</f>
        <v/>
      </c>
      <c r="V75" s="294"/>
      <c r="W75" s="294"/>
      <c r="X75" s="294"/>
      <c r="Y75" s="294" t="str">
        <f>'Widia HP End Mill Recon Form'!AD65</f>
        <v/>
      </c>
      <c r="Z75" s="294"/>
      <c r="AA75" s="294"/>
      <c r="AB75" s="294"/>
      <c r="AC75" s="135" t="b">
        <f t="shared" si="1"/>
        <v>0</v>
      </c>
      <c r="AD75" s="21"/>
    </row>
    <row r="76" spans="1:30" ht="6" customHeight="1" thickBot="1" x14ac:dyDescent="0.6">
      <c r="A76" s="29"/>
      <c r="B76" s="86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15"/>
      <c r="AC76" s="22"/>
      <c r="AD76" s="21"/>
    </row>
    <row r="77" spans="1:30" ht="19.95" customHeight="1" thickBot="1" x14ac:dyDescent="0.6">
      <c r="A77" s="29"/>
      <c r="B77" s="2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87">
        <f>SUM(Y28:AB75)</f>
        <v>0</v>
      </c>
      <c r="Z77" s="288"/>
      <c r="AA77" s="288"/>
      <c r="AB77" s="289"/>
      <c r="AC77" s="134"/>
      <c r="AD77" s="21"/>
    </row>
    <row r="78" spans="1:30" ht="4.8" customHeight="1" thickBot="1" x14ac:dyDescent="0.6">
      <c r="A78" s="87"/>
      <c r="B78" s="87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33"/>
      <c r="AC78" s="88"/>
      <c r="AD78" s="33"/>
    </row>
    <row r="79" spans="1:30" x14ac:dyDescent="0.55000000000000004">
      <c r="B79" s="91" t="str">
        <f>'Widia HP End Mill Recon Form'!A56</f>
        <v>Revision:  20210407-JTD</v>
      </c>
    </row>
    <row r="80" spans="1:30" ht="6" customHeight="1" x14ac:dyDescent="0.55000000000000004"/>
  </sheetData>
  <sheetProtection algorithmName="SHA-512" hashValue="BQn3f4ObA77ltaSmr/qwKBCJ0HauQW9t5SUUAqdxtJM92QyxegF52SMXd9I5uKRHZWsSKa91DZ2cvHsubO0nVA==" saltValue="UhehfkqczFUe2O5PKvIWtg==" spinCount="100000" sheet="1" objects="1" scenarios="1" autoFilter="0"/>
  <autoFilter ref="AC27:AC75" xr:uid="{DEBE91AA-B597-4675-A80B-1F628B802342}">
    <filterColumn colId="0">
      <filters>
        <filter val="TRUE"/>
      </filters>
    </filterColumn>
  </autoFilter>
  <mergeCells count="423">
    <mergeCell ref="D28:J28"/>
    <mergeCell ref="K28:M28"/>
    <mergeCell ref="N28:P28"/>
    <mergeCell ref="Q28:R28"/>
    <mergeCell ref="S28:T28"/>
    <mergeCell ref="AC19:AD24"/>
    <mergeCell ref="AC25:AC26"/>
    <mergeCell ref="AA2:AB2"/>
    <mergeCell ref="AA3:AB3"/>
    <mergeCell ref="B18:P18"/>
    <mergeCell ref="Q14:AB14"/>
    <mergeCell ref="Q15:AB15"/>
    <mergeCell ref="Q16:AB16"/>
    <mergeCell ref="Q17:AB17"/>
    <mergeCell ref="Q18:AB18"/>
    <mergeCell ref="U25:X26"/>
    <mergeCell ref="Y25:AB26"/>
    <mergeCell ref="W6:AA6"/>
    <mergeCell ref="R6:V6"/>
    <mergeCell ref="Q7:AB7"/>
    <mergeCell ref="Q8:AB8"/>
    <mergeCell ref="G19:K20"/>
    <mergeCell ref="U28:X28"/>
    <mergeCell ref="Y28:AB28"/>
    <mergeCell ref="B10:F10"/>
    <mergeCell ref="G10:K10"/>
    <mergeCell ref="B20:F20"/>
    <mergeCell ref="L10:P10"/>
    <mergeCell ref="V10:Y10"/>
    <mergeCell ref="Z10:AB10"/>
    <mergeCell ref="L12:S12"/>
    <mergeCell ref="T12:AB12"/>
    <mergeCell ref="B14:P14"/>
    <mergeCell ref="B15:P15"/>
    <mergeCell ref="B16:P16"/>
    <mergeCell ref="B17:P17"/>
    <mergeCell ref="Q25:R26"/>
    <mergeCell ref="S25:T26"/>
    <mergeCell ref="U27:X27"/>
    <mergeCell ref="Y27:AB27"/>
    <mergeCell ref="B27:T27"/>
    <mergeCell ref="B25:C26"/>
    <mergeCell ref="D25:J26"/>
    <mergeCell ref="K25:M26"/>
    <mergeCell ref="N25:P26"/>
    <mergeCell ref="B28:C28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74:C74"/>
    <mergeCell ref="B75:C75"/>
    <mergeCell ref="D29:J29"/>
    <mergeCell ref="D30:J30"/>
    <mergeCell ref="D31:J31"/>
    <mergeCell ref="D32:J32"/>
    <mergeCell ref="D33:J33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K29:M29"/>
    <mergeCell ref="N29:P29"/>
    <mergeCell ref="Q29:R29"/>
    <mergeCell ref="S29:T29"/>
    <mergeCell ref="U29:X29"/>
    <mergeCell ref="Y29:AB29"/>
    <mergeCell ref="B71:C71"/>
    <mergeCell ref="B72:C72"/>
    <mergeCell ref="B73:C73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K31:M31"/>
    <mergeCell ref="N31:P31"/>
    <mergeCell ref="Q31:R31"/>
    <mergeCell ref="S31:T31"/>
    <mergeCell ref="U31:X31"/>
    <mergeCell ref="Y31:AB31"/>
    <mergeCell ref="K30:M30"/>
    <mergeCell ref="N30:P30"/>
    <mergeCell ref="Q30:R30"/>
    <mergeCell ref="S30:T30"/>
    <mergeCell ref="U30:X30"/>
    <mergeCell ref="Y30:AB30"/>
    <mergeCell ref="K33:M33"/>
    <mergeCell ref="N33:P33"/>
    <mergeCell ref="Q33:R33"/>
    <mergeCell ref="S33:T33"/>
    <mergeCell ref="U33:X33"/>
    <mergeCell ref="Y33:AB33"/>
    <mergeCell ref="K32:M32"/>
    <mergeCell ref="N32:P32"/>
    <mergeCell ref="Q32:R32"/>
    <mergeCell ref="S32:T32"/>
    <mergeCell ref="U32:X32"/>
    <mergeCell ref="Y32:AB32"/>
    <mergeCell ref="Y34:AB34"/>
    <mergeCell ref="D35:J35"/>
    <mergeCell ref="K35:M35"/>
    <mergeCell ref="N35:P35"/>
    <mergeCell ref="Q35:R35"/>
    <mergeCell ref="S35:T35"/>
    <mergeCell ref="U35:X35"/>
    <mergeCell ref="Y35:AB35"/>
    <mergeCell ref="D34:J34"/>
    <mergeCell ref="K34:M34"/>
    <mergeCell ref="N34:P34"/>
    <mergeCell ref="Q34:R34"/>
    <mergeCell ref="S34:T34"/>
    <mergeCell ref="U34:X34"/>
    <mergeCell ref="Y36:AB36"/>
    <mergeCell ref="D37:J37"/>
    <mergeCell ref="K37:M37"/>
    <mergeCell ref="N37:P37"/>
    <mergeCell ref="Q37:R37"/>
    <mergeCell ref="S37:T37"/>
    <mergeCell ref="U37:X37"/>
    <mergeCell ref="Y37:AB37"/>
    <mergeCell ref="D36:J36"/>
    <mergeCell ref="K36:M36"/>
    <mergeCell ref="N36:P36"/>
    <mergeCell ref="Q36:R36"/>
    <mergeCell ref="S36:T36"/>
    <mergeCell ref="U36:X36"/>
    <mergeCell ref="Y38:AB38"/>
    <mergeCell ref="D39:J39"/>
    <mergeCell ref="K39:M39"/>
    <mergeCell ref="N39:P39"/>
    <mergeCell ref="Q39:R39"/>
    <mergeCell ref="S39:T39"/>
    <mergeCell ref="U39:X39"/>
    <mergeCell ref="Y39:AB39"/>
    <mergeCell ref="D38:J38"/>
    <mergeCell ref="K38:M38"/>
    <mergeCell ref="N38:P38"/>
    <mergeCell ref="Q38:R38"/>
    <mergeCell ref="S38:T38"/>
    <mergeCell ref="U38:X38"/>
    <mergeCell ref="Y40:AB40"/>
    <mergeCell ref="D41:J41"/>
    <mergeCell ref="K41:M41"/>
    <mergeCell ref="N41:P41"/>
    <mergeCell ref="Q41:R41"/>
    <mergeCell ref="S41:T41"/>
    <mergeCell ref="U41:X41"/>
    <mergeCell ref="Y41:AB41"/>
    <mergeCell ref="D40:J40"/>
    <mergeCell ref="K40:M40"/>
    <mergeCell ref="N40:P40"/>
    <mergeCell ref="Q40:R40"/>
    <mergeCell ref="S40:T40"/>
    <mergeCell ref="U40:X40"/>
    <mergeCell ref="Y42:AB42"/>
    <mergeCell ref="D43:J43"/>
    <mergeCell ref="K43:M43"/>
    <mergeCell ref="N43:P43"/>
    <mergeCell ref="Q43:R43"/>
    <mergeCell ref="S43:T43"/>
    <mergeCell ref="U43:X43"/>
    <mergeCell ref="Y43:AB43"/>
    <mergeCell ref="D42:J42"/>
    <mergeCell ref="K42:M42"/>
    <mergeCell ref="N42:P42"/>
    <mergeCell ref="Q42:R42"/>
    <mergeCell ref="S42:T42"/>
    <mergeCell ref="U42:X42"/>
    <mergeCell ref="Y44:AB44"/>
    <mergeCell ref="D45:J45"/>
    <mergeCell ref="K45:M45"/>
    <mergeCell ref="N45:P45"/>
    <mergeCell ref="Q45:R45"/>
    <mergeCell ref="S45:T45"/>
    <mergeCell ref="U45:X45"/>
    <mergeCell ref="Y45:AB45"/>
    <mergeCell ref="D44:J44"/>
    <mergeCell ref="K44:M44"/>
    <mergeCell ref="N44:P44"/>
    <mergeCell ref="Q44:R44"/>
    <mergeCell ref="S44:T44"/>
    <mergeCell ref="U44:X44"/>
    <mergeCell ref="Y46:AB46"/>
    <mergeCell ref="D47:J47"/>
    <mergeCell ref="K47:M47"/>
    <mergeCell ref="N47:P47"/>
    <mergeCell ref="Q47:R47"/>
    <mergeCell ref="S47:T47"/>
    <mergeCell ref="U47:X47"/>
    <mergeCell ref="Y47:AB47"/>
    <mergeCell ref="D46:J46"/>
    <mergeCell ref="K46:M46"/>
    <mergeCell ref="N46:P46"/>
    <mergeCell ref="Q46:R46"/>
    <mergeCell ref="S46:T46"/>
    <mergeCell ref="U46:X46"/>
    <mergeCell ref="Y48:AB48"/>
    <mergeCell ref="D49:J49"/>
    <mergeCell ref="K49:M49"/>
    <mergeCell ref="N49:P49"/>
    <mergeCell ref="Q49:R49"/>
    <mergeCell ref="S49:T49"/>
    <mergeCell ref="U49:X49"/>
    <mergeCell ref="Y49:AB49"/>
    <mergeCell ref="D48:J48"/>
    <mergeCell ref="K48:M48"/>
    <mergeCell ref="N48:P48"/>
    <mergeCell ref="Q48:R48"/>
    <mergeCell ref="S48:T48"/>
    <mergeCell ref="U48:X48"/>
    <mergeCell ref="Y50:AB50"/>
    <mergeCell ref="D51:J51"/>
    <mergeCell ref="K51:M51"/>
    <mergeCell ref="N51:P51"/>
    <mergeCell ref="Q51:R51"/>
    <mergeCell ref="S51:T51"/>
    <mergeCell ref="U51:X51"/>
    <mergeCell ref="Y51:AB51"/>
    <mergeCell ref="D50:J50"/>
    <mergeCell ref="K50:M50"/>
    <mergeCell ref="N50:P50"/>
    <mergeCell ref="Q50:R50"/>
    <mergeCell ref="S50:T50"/>
    <mergeCell ref="U50:X50"/>
    <mergeCell ref="Y52:AB52"/>
    <mergeCell ref="D53:J53"/>
    <mergeCell ref="K53:M53"/>
    <mergeCell ref="N53:P53"/>
    <mergeCell ref="Q53:R53"/>
    <mergeCell ref="S53:T53"/>
    <mergeCell ref="U53:X53"/>
    <mergeCell ref="Y53:AB53"/>
    <mergeCell ref="D52:J52"/>
    <mergeCell ref="K52:M52"/>
    <mergeCell ref="N52:P52"/>
    <mergeCell ref="Q52:R52"/>
    <mergeCell ref="S52:T52"/>
    <mergeCell ref="U52:X52"/>
    <mergeCell ref="Y54:AB54"/>
    <mergeCell ref="D55:J55"/>
    <mergeCell ref="K55:M55"/>
    <mergeCell ref="N55:P55"/>
    <mergeCell ref="Q55:R55"/>
    <mergeCell ref="S55:T55"/>
    <mergeCell ref="U55:X55"/>
    <mergeCell ref="Y55:AB55"/>
    <mergeCell ref="D54:J54"/>
    <mergeCell ref="K54:M54"/>
    <mergeCell ref="N54:P54"/>
    <mergeCell ref="Q54:R54"/>
    <mergeCell ref="S54:T54"/>
    <mergeCell ref="U54:X54"/>
    <mergeCell ref="Y56:AB56"/>
    <mergeCell ref="D57:J57"/>
    <mergeCell ref="K57:M57"/>
    <mergeCell ref="N57:P57"/>
    <mergeCell ref="Q57:R57"/>
    <mergeCell ref="S57:T57"/>
    <mergeCell ref="U57:X57"/>
    <mergeCell ref="Y57:AB57"/>
    <mergeCell ref="D56:J56"/>
    <mergeCell ref="K56:M56"/>
    <mergeCell ref="N56:P56"/>
    <mergeCell ref="Q56:R56"/>
    <mergeCell ref="S56:T56"/>
    <mergeCell ref="U56:X56"/>
    <mergeCell ref="Y58:AB58"/>
    <mergeCell ref="D59:J59"/>
    <mergeCell ref="K59:M59"/>
    <mergeCell ref="N59:P59"/>
    <mergeCell ref="Q59:R59"/>
    <mergeCell ref="S59:T59"/>
    <mergeCell ref="U59:X59"/>
    <mergeCell ref="Y59:AB59"/>
    <mergeCell ref="D58:J58"/>
    <mergeCell ref="K58:M58"/>
    <mergeCell ref="N58:P58"/>
    <mergeCell ref="Q58:R58"/>
    <mergeCell ref="S58:T58"/>
    <mergeCell ref="U58:X58"/>
    <mergeCell ref="Y60:AB60"/>
    <mergeCell ref="D61:J61"/>
    <mergeCell ref="K61:M61"/>
    <mergeCell ref="N61:P61"/>
    <mergeCell ref="Q61:R61"/>
    <mergeCell ref="S61:T61"/>
    <mergeCell ref="U61:X61"/>
    <mergeCell ref="Y61:AB61"/>
    <mergeCell ref="D60:J60"/>
    <mergeCell ref="K60:M60"/>
    <mergeCell ref="N60:P60"/>
    <mergeCell ref="Q60:R60"/>
    <mergeCell ref="S60:T60"/>
    <mergeCell ref="U60:X60"/>
    <mergeCell ref="Y62:AB62"/>
    <mergeCell ref="D63:J63"/>
    <mergeCell ref="K63:M63"/>
    <mergeCell ref="N63:P63"/>
    <mergeCell ref="Q63:R63"/>
    <mergeCell ref="S63:T63"/>
    <mergeCell ref="U63:X63"/>
    <mergeCell ref="Y63:AB63"/>
    <mergeCell ref="D62:J62"/>
    <mergeCell ref="K62:M62"/>
    <mergeCell ref="N62:P62"/>
    <mergeCell ref="Q62:R62"/>
    <mergeCell ref="S62:T62"/>
    <mergeCell ref="U62:X62"/>
    <mergeCell ref="Y64:AB64"/>
    <mergeCell ref="D65:J65"/>
    <mergeCell ref="K65:M65"/>
    <mergeCell ref="N65:P65"/>
    <mergeCell ref="Q65:R65"/>
    <mergeCell ref="S65:T65"/>
    <mergeCell ref="U65:X65"/>
    <mergeCell ref="Y65:AB65"/>
    <mergeCell ref="D64:J64"/>
    <mergeCell ref="K64:M64"/>
    <mergeCell ref="N64:P64"/>
    <mergeCell ref="Q64:R64"/>
    <mergeCell ref="S64:T64"/>
    <mergeCell ref="U64:X64"/>
    <mergeCell ref="Y66:AB66"/>
    <mergeCell ref="D67:J67"/>
    <mergeCell ref="K67:M67"/>
    <mergeCell ref="N67:P67"/>
    <mergeCell ref="Q67:R67"/>
    <mergeCell ref="S67:T67"/>
    <mergeCell ref="U67:X67"/>
    <mergeCell ref="Y67:AB67"/>
    <mergeCell ref="D66:J66"/>
    <mergeCell ref="K66:M66"/>
    <mergeCell ref="N66:P66"/>
    <mergeCell ref="Q66:R66"/>
    <mergeCell ref="S66:T66"/>
    <mergeCell ref="U66:X66"/>
    <mergeCell ref="Y68:AB68"/>
    <mergeCell ref="D69:J69"/>
    <mergeCell ref="K69:M69"/>
    <mergeCell ref="N69:P69"/>
    <mergeCell ref="Q69:R69"/>
    <mergeCell ref="S69:T69"/>
    <mergeCell ref="U69:X69"/>
    <mergeCell ref="Y69:AB69"/>
    <mergeCell ref="D68:J68"/>
    <mergeCell ref="K68:M68"/>
    <mergeCell ref="N68:P68"/>
    <mergeCell ref="Q68:R68"/>
    <mergeCell ref="S68:T68"/>
    <mergeCell ref="U68:X68"/>
    <mergeCell ref="Y70:AB70"/>
    <mergeCell ref="D71:J71"/>
    <mergeCell ref="K71:M71"/>
    <mergeCell ref="N71:P71"/>
    <mergeCell ref="Q71:R71"/>
    <mergeCell ref="S71:T71"/>
    <mergeCell ref="U71:X71"/>
    <mergeCell ref="Y71:AB71"/>
    <mergeCell ref="D70:J70"/>
    <mergeCell ref="K70:M70"/>
    <mergeCell ref="N70:P70"/>
    <mergeCell ref="Q70:R70"/>
    <mergeCell ref="S70:T70"/>
    <mergeCell ref="U70:X70"/>
    <mergeCell ref="S73:T73"/>
    <mergeCell ref="U73:X73"/>
    <mergeCell ref="Y73:AB73"/>
    <mergeCell ref="D72:J72"/>
    <mergeCell ref="K72:M72"/>
    <mergeCell ref="N72:P72"/>
    <mergeCell ref="Q72:R72"/>
    <mergeCell ref="S72:T72"/>
    <mergeCell ref="U72:X72"/>
    <mergeCell ref="Y72:AB72"/>
    <mergeCell ref="D73:J73"/>
    <mergeCell ref="K73:M73"/>
    <mergeCell ref="N73:P73"/>
    <mergeCell ref="Q73:R73"/>
    <mergeCell ref="Y77:AB77"/>
    <mergeCell ref="Y74:AB74"/>
    <mergeCell ref="D75:J75"/>
    <mergeCell ref="K75:M75"/>
    <mergeCell ref="N75:P75"/>
    <mergeCell ref="Q75:R75"/>
    <mergeCell ref="S75:T75"/>
    <mergeCell ref="U75:X75"/>
    <mergeCell ref="Y75:AB75"/>
    <mergeCell ref="D74:J74"/>
    <mergeCell ref="K74:M74"/>
    <mergeCell ref="N74:P74"/>
    <mergeCell ref="Q74:R74"/>
    <mergeCell ref="S74:T74"/>
    <mergeCell ref="U74:X74"/>
  </mergeCells>
  <conditionalFormatting sqref="AC28:AC75">
    <cfRule type="cellIs" dxfId="1" priority="1" operator="equal">
      <formula>FALSE</formula>
    </cfRule>
    <cfRule type="cellIs" dxfId="0" priority="2" operator="equal">
      <formula>TRUE</formula>
    </cfRule>
  </conditionalFormatting>
  <printOptions horizontalCentered="1"/>
  <pageMargins left="0.25" right="0.25" top="0.35" bottom="0.3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7EB0EBE6AF0348B23B18D75C32318B" ma:contentTypeVersion="9" ma:contentTypeDescription="Create a new document." ma:contentTypeScope="" ma:versionID="d538f5cf69c4fce8212873a79ee199e3">
  <xsd:schema xmlns:xsd="http://www.w3.org/2001/XMLSchema" xmlns:xs="http://www.w3.org/2001/XMLSchema" xmlns:p="http://schemas.microsoft.com/office/2006/metadata/properties" xmlns:ns2="9481c328-74de-4a92-972c-790df76c575f" targetNamespace="http://schemas.microsoft.com/office/2006/metadata/properties" ma:root="true" ma:fieldsID="b0a377422f77fc388939a85127e43ae7" ns2:_="">
    <xsd:import namespace="9481c328-74de-4a92-972c-790df76c5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81c328-74de-4a92-972c-790df76c5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103A24-B3CA-4E84-8B10-7D5B51AE69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B7828B-0CDD-4223-988C-2AD403F9357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F93260-8429-4D81-A292-79502D05C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81c328-74de-4a92-972c-790df76c5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Widia HP End Mill Recon Form</vt:lpstr>
      <vt:lpstr>Widia HP End Mill Cita Form</vt:lpstr>
      <vt:lpstr>'Widia HP End Mill Cita Form'!Print_Area</vt:lpstr>
      <vt:lpstr>'Widia HP End Mill Recon Form'!Print_Area</vt:lpstr>
      <vt:lpstr>'Widia HP End Mill Cita Form'!Print_Titles</vt:lpstr>
    </vt:vector>
  </TitlesOfParts>
  <Company>Kennametal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Yargeau</dc:creator>
  <cp:lastModifiedBy>Edward Morrow</cp:lastModifiedBy>
  <cp:lastPrinted>2021-03-25T17:04:35Z</cp:lastPrinted>
  <dcterms:created xsi:type="dcterms:W3CDTF">2014-11-18T11:56:39Z</dcterms:created>
  <dcterms:modified xsi:type="dcterms:W3CDTF">2022-05-18T20:15:10Z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0x010100747EB0EBE6AF0348B23B18D75C32318B</vt:lpwstr>
  </property>
  <property fmtid="{D5CDD505-2E9C-101B-9397-08002B2CF9AE}" pid="3" name="MSIP_Label_2f065793-cb5f-4919-86bd-a613a0bd79ee_Enabled">
    <vt:lpwstr>true</vt:lpwstr>
  </property>
  <property fmtid="{D5CDD505-2E9C-101B-9397-08002B2CF9AE}" pid="4" name="MSIP_Label_2f065793-cb5f-4919-86bd-a613a0bd79ee_SetDate">
    <vt:lpwstr>2021-03-25T14:45:58Z</vt:lpwstr>
  </property>
  <property fmtid="{D5CDD505-2E9C-101B-9397-08002B2CF9AE}" pid="5" name="MSIP_Label_2f065793-cb5f-4919-86bd-a613a0bd79ee_Method">
    <vt:lpwstr>Standard</vt:lpwstr>
  </property>
  <property fmtid="{D5CDD505-2E9C-101B-9397-08002B2CF9AE}" pid="6" name="MSIP_Label_2f065793-cb5f-4919-86bd-a613a0bd79ee_Name">
    <vt:lpwstr>2f065793-cb5f-4919-86bd-a613a0bd79ee</vt:lpwstr>
  </property>
  <property fmtid="{D5CDD505-2E9C-101B-9397-08002B2CF9AE}" pid="7" name="MSIP_Label_2f065793-cb5f-4919-86bd-a613a0bd79ee_SiteId">
    <vt:lpwstr>e7ee4711-c0b1-4311-b500-b80d89e5b298</vt:lpwstr>
  </property>
  <property fmtid="{D5CDD505-2E9C-101B-9397-08002B2CF9AE}" pid="8" name="MSIP_Label_2f065793-cb5f-4919-86bd-a613a0bd79ee_ActionId">
    <vt:lpwstr>0cbcac67-0280-406b-9851-a2d98467dafc</vt:lpwstr>
  </property>
  <property fmtid="{D5CDD505-2E9C-101B-9397-08002B2CF9AE}" pid="9" name="MSIP_Label_2f065793-cb5f-4919-86bd-a613a0bd79ee_ContentBits">
    <vt:lpwstr>0</vt:lpwstr>
  </property>
</Properties>
</file>